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jstry\Стременна\"/>
    </mc:Choice>
  </mc:AlternateContent>
  <bookViews>
    <workbookView xWindow="-120" yWindow="-120" windowWidth="19440" windowHeight="10440"/>
  </bookViews>
  <sheets>
    <sheet name="Лист2" sheetId="2" r:id="rId1"/>
    <sheet name="Лист3" sheetId="3" r:id="rId2"/>
  </sheets>
  <externalReferences>
    <externalReference r:id="rId3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8" i="2" l="1"/>
  <c r="E20" i="2"/>
  <c r="E12" i="2"/>
  <c r="E7" i="2"/>
  <c r="E8" i="2"/>
  <c r="E15" i="2"/>
  <c r="E10" i="2" l="1"/>
  <c r="A5" i="2" l="1"/>
  <c r="D7" i="2"/>
  <c r="D21" i="2" s="1"/>
  <c r="D22" i="2" s="1"/>
  <c r="D23" i="2" s="1"/>
  <c r="D8" i="2"/>
  <c r="D9" i="2"/>
  <c r="D10" i="2"/>
  <c r="D12" i="2"/>
  <c r="D13" i="2"/>
  <c r="D15" i="2"/>
  <c r="C16" i="2"/>
  <c r="D16" i="2"/>
  <c r="D17" i="2"/>
  <c r="D18" i="2"/>
  <c r="D20" i="2"/>
  <c r="C21" i="2"/>
  <c r="C22" i="2" s="1"/>
  <c r="E21" i="2" l="1"/>
  <c r="E22" i="2" l="1"/>
  <c r="E23" i="2" s="1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<sst xmlns="http://schemas.openxmlformats.org/spreadsheetml/2006/main" count="27" uniqueCount="27">
  <si>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</si>
  <si>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</si>
  <si>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</si>
  <si>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</si>
  <si>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</si>
  <si>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Обслуговування димових та вентиляційних каналів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</si>
  <si>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</si>
  <si>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</si>
  <si>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</si>
  <si>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</si>
  <si>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</si>
  <si>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</si>
  <si>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</si>
  <si>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</si>
  <si>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</si>
  <si>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</si>
  <si>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</si>
  <si>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</si>
  <si>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</si>
  <si>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</si>
  <si>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Поточний ремонт внутрішньобудинкових систем:водопостачання, водовідведення, теплопостачання, зливової каналізації</t>
  </si>
  <si>
    <t>м. Канів вул. Героїв Дніпра буд 27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</si>
  <si>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газопостачання,зливової каналізації</t>
  </si>
  <si>
    <t>ЗВІТ ПРО ВИКОНАННЯ КОШТОРИСУ
витрат на утримання багатоквартирного будинку та 
прибудинкової території за 9 місяців (липень 2019р - березень 2020р)</t>
  </si>
  <si>
    <t>Запланована сума витрат за 12 місяців,  гривень</t>
  </si>
  <si>
    <t>Фактична сума витрат за 9 місяців, гривень</t>
  </si>
  <si>
    <t>Адміністрація КП "ЖЕК"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</si>
</sst>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  <row r="18">
          <cell r="G18">
            <v>1.3380000000000001</v>
          </cell>
        </row>
      </sheetData>
      <sheetData sheetId="8">
        <row r="13">
          <cell r="K13">
            <v>11427.37690190928</v>
          </cell>
        </row>
        <row r="15">
          <cell r="K15">
            <v>0.37097055258762762</v>
          </cell>
        </row>
      </sheetData>
      <sheetData sheetId="9">
        <row r="16">
          <cell r="H16">
            <v>56910.152733956129</v>
          </cell>
        </row>
        <row r="18">
          <cell r="K18">
            <v>1.8474922975573342</v>
          </cell>
        </row>
      </sheetData>
      <sheetData sheetId="10">
        <row r="23">
          <cell r="F23">
            <v>2388.7606488061538</v>
          </cell>
        </row>
        <row r="25">
          <cell r="F25">
            <v>7.7547092871255469E-2</v>
          </cell>
        </row>
      </sheetData>
      <sheetData sheetId="11">
        <row r="15">
          <cell r="H15">
            <v>8532.8910730868465</v>
          </cell>
        </row>
        <row r="17">
          <cell r="H17">
            <v>0.27700464462689411</v>
          </cell>
        </row>
      </sheetData>
      <sheetData sheetId="12">
        <row r="15">
          <cell r="H15">
            <v>39937.236629637307</v>
          </cell>
        </row>
        <row r="17">
          <cell r="H17">
            <v>1.2964964494753053</v>
          </cell>
        </row>
      </sheetData>
      <sheetData sheetId="13">
        <row r="16">
          <cell r="G16">
            <v>0</v>
          </cell>
        </row>
        <row r="18">
          <cell r="G18">
            <v>0</v>
          </cell>
        </row>
      </sheetData>
      <sheetData sheetId="14">
        <row r="23">
          <cell r="G23">
            <v>2854.7479760936044</v>
          </cell>
        </row>
        <row r="25">
          <cell r="G25">
            <v>9.2674586939800185E-2</v>
          </cell>
        </row>
      </sheetData>
      <sheetData sheetId="15">
        <row r="13">
          <cell r="F13">
            <v>464.26417874347987</v>
          </cell>
        </row>
        <row r="15">
          <cell r="F15">
            <v>1.5071554952067259E-2</v>
          </cell>
        </row>
      </sheetData>
      <sheetData sheetId="16">
        <row r="13">
          <cell r="I13">
            <v>18345.36</v>
          </cell>
        </row>
        <row r="15">
          <cell r="I15">
            <v>0.59555122711336184</v>
          </cell>
        </row>
      </sheetData>
      <sheetData sheetId="17">
        <row r="15">
          <cell r="G15">
            <v>4914.8820143999992</v>
          </cell>
        </row>
        <row r="17">
          <cell r="G17">
            <v>0.15955337015971949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view="pageBreakPreview" topLeftCell="A4" zoomScale="60" zoomScaleNormal="59" zoomScalePageLayoutView="55" workbookViewId="0">
      <selection activeCell="H21" sqref="H21"/>
    </sheetView>
  </sheetViews>
  <sheetFormatPr defaultRowHeight="15" x14ac:dyDescent="0.25"/>
  <cols>
    <col min="1" max="1" width="10.140625" customWidth="1"/>
    <col min="2" max="2" width="78.140625" customWidth="1"/>
    <col min="3" max="3" width="25.85546875" customWidth="1"/>
    <col min="4" max="4" width="0.28515625" customWidth="1"/>
    <col min="5" max="5" width="20.7109375" customWidth="1"/>
  </cols>
  <sheetData>
    <row r="1" spans="1:5" ht="21" x14ac:dyDescent="0.35">
      <c r="A1" s="3"/>
      <c r="B1" s="30" t="s">
        <v>18</v>
      </c>
      <c r="C1" s="31"/>
      <c r="D1" s="2"/>
    </row>
    <row r="2" spans="1:5" ht="21" x14ac:dyDescent="0.35">
      <c r="A2" s="3"/>
      <c r="B2" s="30" t="s">
        <v>17</v>
      </c>
      <c r="C2" s="31"/>
      <c r="D2" s="2"/>
    </row>
    <row r="3" spans="1:5" ht="18.75" x14ac:dyDescent="0.3">
      <c r="A3" s="3"/>
      <c r="B3" s="6"/>
      <c r="C3" s="7"/>
      <c r="D3" s="2"/>
    </row>
    <row r="4" spans="1:5" ht="69" customHeight="1" x14ac:dyDescent="0.25">
      <c r="A4" s="34" t="s">
        <v>23</v>
      </c>
      <c r="B4" s="34"/>
      <c r="C4" s="34"/>
      <c r="D4" s="34"/>
    </row>
    <row r="5" spans="1:5" ht="20.25" x14ac:dyDescent="0.3">
      <c r="A5" s="24" t="str">
        <f>[1]Характеристика!A6</f>
        <v>Адреса</v>
      </c>
      <c r="B5" s="25" t="s">
        <v>21</v>
      </c>
      <c r="C5" s="4"/>
      <c r="D5" s="1"/>
    </row>
    <row r="6" spans="1:5" ht="76.5" customHeight="1" x14ac:dyDescent="0.25">
      <c r="A6" s="26" t="s">
        <v>0</v>
      </c>
      <c r="B6" s="27" t="s">
        <v>1</v>
      </c>
      <c r="C6" s="26" t="s">
        <v>24</v>
      </c>
      <c r="D6" s="26" t="s">
        <v>2</v>
      </c>
      <c r="E6" s="28" t="s">
        <v>25</v>
      </c>
    </row>
    <row r="7" spans="1:5" ht="99.75" customHeight="1" x14ac:dyDescent="0.25">
      <c r="A7" s="9">
        <v>1</v>
      </c>
      <c r="B7" s="8" t="s">
        <v>22</v>
      </c>
      <c r="C7" s="10">
        <v>57430.42</v>
      </c>
      <c r="D7" s="11">
        <f>'[1]ТО внутріньобудин'!K18</f>
        <v>1.8474922975573342</v>
      </c>
      <c r="E7" s="12">
        <f>2869.9+41.9+6480.52+162.27+2211.02+414.55+3213.5+384.57+2439.04+207.4+2742.68+10.65+3125.78+1031.06+1766.15+3034.52+3050.54+3060.49+83.33</f>
        <v>36329.870000000003</v>
      </c>
    </row>
    <row r="8" spans="1:5" ht="28.5" customHeight="1" x14ac:dyDescent="0.35">
      <c r="A8" s="9">
        <v>2</v>
      </c>
      <c r="B8" s="13" t="s">
        <v>3</v>
      </c>
      <c r="C8" s="14">
        <v>18345.362000000001</v>
      </c>
      <c r="D8" s="11">
        <f>[1]ліфти!I15</f>
        <v>0.59555122711336184</v>
      </c>
      <c r="E8" s="32">
        <f>1929.63+2005.87+2087+2267.57+2251.88+2324.64+2812.51+2523.01</f>
        <v>18202.11</v>
      </c>
    </row>
    <row r="9" spans="1:5" ht="26.25" customHeight="1" x14ac:dyDescent="0.35">
      <c r="A9" s="9">
        <v>3</v>
      </c>
      <c r="B9" s="15" t="s">
        <v>4</v>
      </c>
      <c r="C9" s="10">
        <v>4914.88</v>
      </c>
      <c r="D9" s="11">
        <f>[1]диспетчериз!G17</f>
        <v>0.15955337015971949</v>
      </c>
      <c r="E9" s="32"/>
    </row>
    <row r="10" spans="1:5" ht="33" customHeight="1" x14ac:dyDescent="0.35">
      <c r="A10" s="9">
        <v>4</v>
      </c>
      <c r="B10" s="15" t="s">
        <v>5</v>
      </c>
      <c r="C10" s="10">
        <v>2388.7600000000002</v>
      </c>
      <c r="D10" s="11">
        <f>[1]вентканали!F25</f>
        <v>7.7547092871255469E-2</v>
      </c>
      <c r="E10" s="9">
        <f>125.66+2647.11</f>
        <v>2772.77</v>
      </c>
    </row>
    <row r="11" spans="1:5" ht="112.5" hidden="1" customHeight="1" x14ac:dyDescent="0.35">
      <c r="A11" s="9">
        <v>5</v>
      </c>
      <c r="B11" s="15" t="s">
        <v>6</v>
      </c>
      <c r="C11" s="10">
        <v>0</v>
      </c>
      <c r="D11" s="11">
        <v>0</v>
      </c>
      <c r="E11" s="14">
        <v>0</v>
      </c>
    </row>
    <row r="12" spans="1:5" ht="139.5" customHeight="1" x14ac:dyDescent="0.35">
      <c r="A12" s="9">
        <v>6</v>
      </c>
      <c r="B12" s="15" t="s">
        <v>19</v>
      </c>
      <c r="C12" s="10">
        <v>45863.16</v>
      </c>
      <c r="D12" s="11">
        <f>'[1]поточ рем. констр.ел '!H17</f>
        <v>0.27700464462689411</v>
      </c>
      <c r="E12" s="33">
        <f>2325.63+28120.98+4439.15+452.62+755.17+512.12+431.67+8360.12+809.12</f>
        <v>46206.580000000009</v>
      </c>
    </row>
    <row r="13" spans="1:5" ht="78" customHeight="1" x14ac:dyDescent="0.25">
      <c r="A13" s="9">
        <v>7</v>
      </c>
      <c r="B13" s="16" t="s">
        <v>20</v>
      </c>
      <c r="C13" s="10">
        <v>9906.5779999999995</v>
      </c>
      <c r="D13" s="11">
        <f>'[1]поточ рем. внутр.б.мереж'!H17</f>
        <v>1.2964964494753053</v>
      </c>
      <c r="E13" s="33"/>
    </row>
    <row r="14" spans="1:5" ht="91.5" hidden="1" customHeight="1" x14ac:dyDescent="0.25">
      <c r="A14" s="9">
        <v>8</v>
      </c>
      <c r="B14" s="8" t="s">
        <v>7</v>
      </c>
      <c r="C14" s="10">
        <v>0</v>
      </c>
      <c r="D14" s="11">
        <v>0</v>
      </c>
      <c r="E14" s="9">
        <v>0</v>
      </c>
    </row>
    <row r="15" spans="1:5" ht="36" customHeight="1" x14ac:dyDescent="0.25">
      <c r="A15" s="9">
        <v>9</v>
      </c>
      <c r="B15" s="8" t="s">
        <v>8</v>
      </c>
      <c r="C15" s="10">
        <v>55585.68</v>
      </c>
      <c r="D15" s="11">
        <f>[1]прибирання!G18</f>
        <v>1.3380000000000001</v>
      </c>
      <c r="E15" s="33">
        <f>5453.23+4001.43+5335.51+4422.48+4786.64+4946.51+5454.52+5909.33+6222.92</f>
        <v>46532.570000000007</v>
      </c>
    </row>
    <row r="16" spans="1:5" ht="55.5" hidden="1" customHeight="1" x14ac:dyDescent="0.35">
      <c r="A16" s="9">
        <v>10</v>
      </c>
      <c r="B16" s="15" t="s">
        <v>9</v>
      </c>
      <c r="C16" s="10">
        <f>[1]сход.клітки!G16</f>
        <v>0</v>
      </c>
      <c r="D16" s="11">
        <f>[1]сход.клітки!G18</f>
        <v>0</v>
      </c>
      <c r="E16" s="33"/>
    </row>
    <row r="17" spans="1:5" ht="69.75" customHeight="1" x14ac:dyDescent="0.35">
      <c r="A17" s="9">
        <v>11</v>
      </c>
      <c r="B17" s="15" t="s">
        <v>10</v>
      </c>
      <c r="C17" s="10">
        <v>2854.75</v>
      </c>
      <c r="D17" s="11">
        <f>[1]Сніг!G25</f>
        <v>9.2674586939800185E-2</v>
      </c>
      <c r="E17" s="33"/>
    </row>
    <row r="18" spans="1:5" ht="23.25" x14ac:dyDescent="0.35">
      <c r="A18" s="9">
        <v>12</v>
      </c>
      <c r="B18" s="13" t="s">
        <v>11</v>
      </c>
      <c r="C18" s="14">
        <v>464.26</v>
      </c>
      <c r="D18" s="11">
        <f>[1]дератизація!F15</f>
        <v>1.5071554952067259E-2</v>
      </c>
      <c r="E18" s="9">
        <f>39.84+54.77+54.38+55.29</f>
        <v>204.28</v>
      </c>
    </row>
    <row r="19" spans="1:5" ht="23.25" hidden="1" x14ac:dyDescent="0.35">
      <c r="A19" s="9">
        <v>13</v>
      </c>
      <c r="B19" s="13" t="s">
        <v>12</v>
      </c>
      <c r="C19" s="14">
        <v>0</v>
      </c>
      <c r="D19" s="11"/>
      <c r="E19" s="9"/>
    </row>
    <row r="20" spans="1:5" ht="99" customHeight="1" x14ac:dyDescent="0.35">
      <c r="A20" s="9">
        <v>14</v>
      </c>
      <c r="B20" s="15" t="s">
        <v>13</v>
      </c>
      <c r="C20" s="10">
        <v>10762.29</v>
      </c>
      <c r="D20" s="11">
        <f>[1]освітлення!K15</f>
        <v>0.37097055258762762</v>
      </c>
      <c r="E20" s="9">
        <f>1039.3+1002.52+800.92+935.51+819.52+1055.66+1123.7+1072.07+1170.64</f>
        <v>9019.84</v>
      </c>
    </row>
    <row r="21" spans="1:5" ht="23.25" x14ac:dyDescent="0.3">
      <c r="A21" s="17">
        <v>15</v>
      </c>
      <c r="B21" s="18" t="s">
        <v>14</v>
      </c>
      <c r="C21" s="19">
        <f>ROUND((C7+C8+C9+C10+C11+C12+C13+C14+C15+C16+C17+C18+C19+C20)*[1]розрахунок!D42/100,2)</f>
        <v>20851.61</v>
      </c>
      <c r="D21" s="20">
        <f>ROUND((D7+D8+D9+D10+D11+D12+D13+D14+D15+D16+D17+D18+D19+D20)*[1]розрахунок!D42/100,3)</f>
        <v>0.60699999999999998</v>
      </c>
      <c r="E21" s="14">
        <f>SUM(E7:E20)*10%</f>
        <v>15926.802000000003</v>
      </c>
    </row>
    <row r="22" spans="1:5" ht="23.25" x14ac:dyDescent="0.3">
      <c r="A22" s="17">
        <v>16</v>
      </c>
      <c r="B22" s="18" t="s">
        <v>15</v>
      </c>
      <c r="C22" s="17">
        <f>ROUND((C7+C8+C9+C10+C11+C12+C13+C14+C15+C16+C17+C18+C19+C20+C21)*0.2,2)</f>
        <v>45873.55</v>
      </c>
      <c r="D22" s="20">
        <f>ROUND((D7+D8+D9+D10+D11+D12+D13+D14+D15+D16+D17+D18+D19+D20+D21)*[1]розрахунок!D41/100,3)</f>
        <v>1.335</v>
      </c>
      <c r="E22" s="14">
        <f>SUM(E7:E21)*20%</f>
        <v>35038.964400000004</v>
      </c>
    </row>
    <row r="23" spans="1:5" ht="45" customHeight="1" x14ac:dyDescent="0.3">
      <c r="A23" s="17">
        <v>17</v>
      </c>
      <c r="B23" s="21" t="s">
        <v>16</v>
      </c>
      <c r="C23" s="22">
        <v>275241.3</v>
      </c>
      <c r="D23" s="19">
        <f>D22+D21+D20+D19+D18+D17+D16+D15+D14+D13+D12+D11+D10+D9+D8+D7</f>
        <v>8.012361776283365</v>
      </c>
      <c r="E23" s="14">
        <f>SUM(E7:E22)</f>
        <v>210233.78640000001</v>
      </c>
    </row>
    <row r="24" spans="1:5" ht="23.25" x14ac:dyDescent="0.35">
      <c r="A24" s="35" t="s">
        <v>26</v>
      </c>
      <c r="B24" s="35"/>
      <c r="C24" s="35"/>
      <c r="D24" s="35"/>
      <c r="E24" s="23"/>
    </row>
    <row r="25" spans="1:5" ht="23.25" x14ac:dyDescent="0.35">
      <c r="A25" s="29"/>
      <c r="B25" s="29"/>
      <c r="C25" s="29"/>
      <c r="D25" s="29"/>
      <c r="E25" s="23"/>
    </row>
    <row r="26" spans="1:5" ht="23.25" x14ac:dyDescent="0.35">
      <c r="A26" s="29"/>
      <c r="B26" s="29"/>
      <c r="C26" s="29"/>
      <c r="D26" s="29"/>
      <c r="E26" s="23"/>
    </row>
    <row r="27" spans="1:5" ht="19.5" customHeight="1" x14ac:dyDescent="0.25">
      <c r="A27" s="5"/>
      <c r="B27" s="5"/>
      <c r="C27" s="5"/>
      <c r="D27" s="5"/>
    </row>
    <row r="28" spans="1:5" ht="15.75" hidden="1" x14ac:dyDescent="0.25">
      <c r="A28" s="3"/>
      <c r="B28" s="1"/>
      <c r="C28" s="1"/>
      <c r="D28" s="1"/>
    </row>
    <row r="29" spans="1:5" ht="15.75" hidden="1" x14ac:dyDescent="0.25">
      <c r="A29" s="3"/>
      <c r="B29" s="1"/>
      <c r="C29" s="1"/>
      <c r="D29" s="1"/>
    </row>
  </sheetData>
  <mergeCells count="9">
    <mergeCell ref="A25:D25"/>
    <mergeCell ref="A26:D26"/>
    <mergeCell ref="B1:C1"/>
    <mergeCell ref="B2:C2"/>
    <mergeCell ref="E8:E9"/>
    <mergeCell ref="E12:E13"/>
    <mergeCell ref="E15:E17"/>
    <mergeCell ref="A4:D4"/>
    <mergeCell ref="A24:D24"/>
  </mergeCells>
  <pageMargins left="0.7" right="0.7" top="0.75" bottom="0.75" header="0.3" footer="0.3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Ноутбук</cp:lastModifiedBy>
  <cp:lastPrinted>2020-05-04T11:25:57Z</cp:lastPrinted>
  <dcterms:created xsi:type="dcterms:W3CDTF">2020-04-09T12:14:42Z</dcterms:created>
  <dcterms:modified xsi:type="dcterms:W3CDTF">2020-05-04T11:25:59Z</dcterms:modified>
</cp:coreProperties>
</file>