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\\Majstry\ЗАГАЛЬНІ ДОКУМЕНТИ\ЗВІТ\2020\до 30.05\"/>
    </mc:Choice>
  </mc:AlternateContent>
  <bookViews>
    <workbookView xWindow="-120" yWindow="-120" windowWidth="19440" windowHeight="10440"/>
  </bookViews>
  <sheets>
    <sheet name="Лист2" sheetId="2" r:id="rId1"/>
    <sheet name="Лист3" sheetId="3" r:id="rId2"/>
  </sheets>
  <externalReferences>
    <externalReference r:id="rId3"/>
  </externalReferences>
  <definedNames>
    <definedName name="_xlnm.Print_Area" localSheetId="0">Лист2!$A$1:$F$26</definedName>
  </definedNames>
  <calcPr calcId="162913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8" i="2" l="1"/>
  <c r="E20" i="2"/>
  <c r="E12" i="2"/>
  <c r="E7" i="2"/>
  <c r="E8" i="2"/>
  <c r="E15" i="2"/>
  <c r="E10" i="2" l="1"/>
  <c r="E21" i="2" l="1"/>
  <c r="E22" i="2" s="1"/>
  <c r="A5" i="2"/>
  <c r="D7" i="2"/>
  <c r="D8" i="2"/>
  <c r="D9" i="2"/>
  <c r="D10" i="2"/>
  <c r="D12" i="2"/>
  <c r="D13" i="2"/>
  <c r="D15" i="2"/>
  <c r="C16" i="2"/>
  <c r="C21" i="2" s="1"/>
  <c r="C22" i="2" s="1"/>
  <c r="D16" i="2"/>
  <c r="D17" i="2"/>
  <c r="D18" i="2"/>
  <c r="D20" i="2"/>
  <c r="D21" i="2" l="1"/>
  <c r="D22" i="2" s="1"/>
  <c r="D23" i="2" s="1"/>
  <c r="C23" i="2"/>
  <c r="E23" i="2" l="1"/>
</calcChain>
</file>

<file path=xl/sharedStrings.xml><?xml version="1.0" encoding="utf-8"?>
<sst xmlns="http://schemas.openxmlformats.org/spreadsheetml/2006/main" count="27" uniqueCount="27">
  <si>
    <t>№
п/п</t>
  </si>
  <si>
    <t>Складові витрат на утримання будинку та прибудинкової території та поточний ремонт спільного майна будинку</t>
  </si>
  <si>
    <t>Місячна сума витрат у розрахунку на 1кв. метр загальної площі житлових та нежитлових приміщень у будинку (гривень)</t>
  </si>
  <si>
    <t>Технічне обслуговування ліфтів</t>
  </si>
  <si>
    <t>Обслуговування систем диспетчеризації</t>
  </si>
  <si>
    <t>Технічне обслуговування систем протипожежної автоматики та димовидалення, а також інших внутрішньобудинкових інженерних систем ( у разі їх наявності)</t>
  </si>
  <si>
    <t>Поточний ремонт системи протипожежної автоматики та димовидалення, а також інших внутрішньобудинкових інженерних систем ( у разі їх наявності)</t>
  </si>
  <si>
    <t>Прибирання прибудинкової території</t>
  </si>
  <si>
    <t>Прибирання приміщень загального користування ( у тому числі допоміжних)</t>
  </si>
  <si>
    <t>Прибирання снігу, посипання частини прибудинкової території, призначеної для проходу та проїзду, протиожеледними сумішами.</t>
  </si>
  <si>
    <t xml:space="preserve">Дератизація </t>
  </si>
  <si>
    <t>Дезінсекція</t>
  </si>
  <si>
    <t>Придбання електричної енергії для освітлення місць загального користування, живлення ліфтів та забезпечення функціонування іншого спільного майна багатоквартирного будинку</t>
  </si>
  <si>
    <t>Винагорода управителю</t>
  </si>
  <si>
    <t>ПДВ</t>
  </si>
  <si>
    <t>Вартість послуги з управління багатоквартирним будинком</t>
  </si>
  <si>
    <t>"ЖИТЛОВО- ЕКСПЛУАТАЦІЙНА КОНТОРА"</t>
  </si>
  <si>
    <t>КОМУНАЛЬНЕ ПІДПРИЄМСТВО</t>
  </si>
  <si>
    <t>Технічне обслуговування внутрішньобудинкових систем : водопостачання, водовідведення, теплопостачання, електропостачання,  газопостачання</t>
  </si>
  <si>
    <t>Поточний ремонт конструктивних елементів, технічних пристоїв будинків та елементів зовнішнього упорядження, що розміщені на закріпленій в установленому порядку прибудинкової території ( в тому числі спортивних, дитячих та інших майданчиків), та іншого спільного майна багатоквартирного будинку</t>
  </si>
  <si>
    <t>Поточний ремонт внутрішньобудинкових систем:водопостачання, водовідведення, теплопостачання, зливової каналізації</t>
  </si>
  <si>
    <t>Обслуговування  димових та вентиляційних каналів</t>
  </si>
  <si>
    <t>м. Канів вул. Енергетиків буд 33</t>
  </si>
  <si>
    <t>Адміністрація КП "ЖЕК"</t>
  </si>
  <si>
    <t>ЗВІТ ПРО ВИКОНАННЯ КОШТОРИСУ
витрат на утримання багатоквартирного будинку та 
прибудинкової території за 9 місяців (серпень 2019 р.- квітень  2020 р.)</t>
  </si>
  <si>
    <t>Запланована сума витрат за рік ( гривень)</t>
  </si>
  <si>
    <t>Фактична сума витрат за 9 місяців, гривень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</si>
</sst>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0.000"/>
  </numFmts>
  <fonts count="13" x14ac:knownFonts="1"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scheme val="minor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name val="Times New Roman"/>
      <family val="1"/>
      <charset val="204"/>
    </font>
    <font>
      <sz val="14"/>
      <color theme="1"/>
      <name val="Times New Roman"/>
      <family val="1"/>
      <charset val="204"/>
    </font>
    <font>
      <sz val="14"/>
      <color theme="1"/>
      <name val="Calibri"/>
      <family val="2"/>
      <charset val="204"/>
      <scheme val="minor"/>
    </font>
    <font>
      <sz val="16"/>
      <color theme="1"/>
      <name val="Times New Roman"/>
      <family val="1"/>
      <charset val="204"/>
    </font>
    <font>
      <sz val="18"/>
      <color theme="1"/>
      <name val="Times New Roman"/>
      <family val="1"/>
      <charset val="204"/>
    </font>
    <font>
      <sz val="18"/>
      <color theme="1"/>
      <name val="Calibri"/>
      <family val="2"/>
      <charset val="204"/>
      <scheme val="minor"/>
    </font>
    <font>
      <b/>
      <sz val="18"/>
      <color theme="1"/>
      <name val="Times New Roman"/>
      <family val="1"/>
      <charset val="204"/>
    </font>
    <font>
      <b/>
      <sz val="16"/>
      <color theme="1"/>
      <name val="Times New Roman"/>
      <family val="1"/>
      <charset val="204"/>
    </font>
    <font>
      <b/>
      <sz val="16"/>
      <color theme="1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</borders>
  <cellStyleXfs count="3">
    <xf numFmtId="0" fontId="0" fillId="0" borderId="0"/>
    <xf numFmtId="0" fontId="1" fillId="0" borderId="0"/>
    <xf numFmtId="0" fontId="3" fillId="0" borderId="0"/>
  </cellStyleXfs>
  <cellXfs count="35">
    <xf numFmtId="0" fontId="0" fillId="0" borderId="0" xfId="0"/>
    <xf numFmtId="0" fontId="2" fillId="0" borderId="0" xfId="0" applyFont="1"/>
    <xf numFmtId="0" fontId="4" fillId="0" borderId="0" xfId="0" applyFont="1" applyAlignment="1">
      <alignment horizontal="center"/>
    </xf>
    <xf numFmtId="0" fontId="2" fillId="0" borderId="0" xfId="0" applyFont="1" applyAlignment="1">
      <alignment horizontal="center" vertical="center"/>
    </xf>
    <xf numFmtId="0" fontId="2" fillId="0" borderId="0" xfId="0" applyFont="1" applyAlignment="1">
      <alignment horizontal="left"/>
    </xf>
    <xf numFmtId="0" fontId="2" fillId="0" borderId="0" xfId="0" applyFont="1" applyBorder="1" applyAlignment="1">
      <alignment horizontal="center" vertical="center"/>
    </xf>
    <xf numFmtId="0" fontId="5" fillId="0" borderId="0" xfId="0" applyFont="1" applyAlignment="1">
      <alignment horizontal="center"/>
    </xf>
    <xf numFmtId="0" fontId="6" fillId="0" borderId="0" xfId="0" applyFont="1" applyAlignment="1">
      <alignment horizontal="center"/>
    </xf>
    <xf numFmtId="0" fontId="8" fillId="0" borderId="1" xfId="0" applyFont="1" applyBorder="1" applyAlignment="1">
      <alignment vertical="center" wrapText="1"/>
    </xf>
    <xf numFmtId="0" fontId="8" fillId="0" borderId="1" xfId="0" applyFont="1" applyBorder="1" applyAlignment="1">
      <alignment horizontal="center" vertical="center"/>
    </xf>
    <xf numFmtId="2" fontId="8" fillId="0" borderId="1" xfId="0" applyNumberFormat="1" applyFont="1" applyBorder="1" applyAlignment="1">
      <alignment horizontal="center" vertical="center" wrapText="1"/>
    </xf>
    <xf numFmtId="164" fontId="8" fillId="0" borderId="1" xfId="0" applyNumberFormat="1" applyFont="1" applyBorder="1" applyAlignment="1">
      <alignment horizontal="center" vertic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/>
    <xf numFmtId="2" fontId="8" fillId="0" borderId="1" xfId="0" applyNumberFormat="1" applyFont="1" applyBorder="1" applyAlignment="1">
      <alignment horizontal="center" vertical="center"/>
    </xf>
    <xf numFmtId="0" fontId="8" fillId="0" borderId="1" xfId="0" applyFont="1" applyBorder="1" applyAlignment="1">
      <alignment wrapText="1"/>
    </xf>
    <xf numFmtId="0" fontId="8" fillId="0" borderId="1" xfId="0" applyFont="1" applyBorder="1" applyAlignment="1">
      <alignment vertical="top" wrapText="1"/>
    </xf>
    <xf numFmtId="0" fontId="10" fillId="0" borderId="1" xfId="0" applyFont="1" applyBorder="1" applyAlignment="1">
      <alignment horizontal="center" vertical="center"/>
    </xf>
    <xf numFmtId="0" fontId="10" fillId="0" borderId="1" xfId="0" applyFont="1" applyBorder="1"/>
    <xf numFmtId="2" fontId="10" fillId="0" borderId="1" xfId="0" applyNumberFormat="1" applyFont="1" applyBorder="1" applyAlignment="1">
      <alignment horizontal="center" vertical="center"/>
    </xf>
    <xf numFmtId="0" fontId="10" fillId="0" borderId="1" xfId="0" applyFont="1" applyBorder="1" applyAlignment="1">
      <alignment wrapText="1"/>
    </xf>
    <xf numFmtId="2" fontId="10" fillId="0" borderId="1" xfId="0" applyNumberFormat="1" applyFont="1" applyBorder="1" applyAlignment="1">
      <alignment horizontal="center" vertical="center" wrapText="1"/>
    </xf>
    <xf numFmtId="0" fontId="9" fillId="0" borderId="0" xfId="0" applyFont="1"/>
    <xf numFmtId="49" fontId="7" fillId="0" borderId="0" xfId="0" applyNumberFormat="1" applyFont="1" applyAlignment="1">
      <alignment horizontal="center" vertical="center"/>
    </xf>
    <xf numFmtId="0" fontId="7" fillId="0" borderId="0" xfId="0" applyFont="1" applyAlignment="1">
      <alignment horizontal="left"/>
    </xf>
    <xf numFmtId="0" fontId="10" fillId="0" borderId="1" xfId="0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0" borderId="1" xfId="0" applyFont="1" applyFill="1" applyBorder="1" applyAlignment="1">
      <alignment horizontal="center" vertical="center" wrapText="1"/>
    </xf>
    <xf numFmtId="0" fontId="8" fillId="0" borderId="0" xfId="0" applyFont="1" applyBorder="1" applyAlignment="1">
      <alignment horizontal="left" vertical="center"/>
    </xf>
    <xf numFmtId="0" fontId="11" fillId="0" borderId="0" xfId="0" applyFont="1" applyAlignment="1">
      <alignment horizontal="center"/>
    </xf>
    <xf numFmtId="0" fontId="12" fillId="0" borderId="0" xfId="0" applyFont="1" applyAlignment="1">
      <alignment horizontal="center"/>
    </xf>
    <xf numFmtId="0" fontId="8" fillId="0" borderId="1" xfId="0" applyFont="1" applyFill="1" applyBorder="1" applyAlignment="1">
      <alignment horizontal="center" vertical="center"/>
    </xf>
    <xf numFmtId="0" fontId="8" fillId="0" borderId="1" xfId="0" applyFont="1" applyBorder="1" applyAlignment="1">
      <alignment horizontal="center" vertical="center"/>
    </xf>
    <xf numFmtId="0" fontId="11" fillId="0" borderId="0" xfId="0" applyFont="1" applyAlignment="1">
      <alignment horizontal="center" vertical="center" wrapText="1"/>
    </xf>
    <xf numFmtId="0" fontId="8" fillId="0" borderId="2" xfId="0" applyFont="1" applyBorder="1" applyAlignment="1">
      <alignment horizontal="center" vertical="center"/>
    </xf>
  </cellXfs>
  <cellStyles count="3">
    <cellStyle name="Обычный" xfId="0" builtinId="0"/>
    <cellStyle name="Обычный 2" xfId="2"/>
    <cellStyle name="Обычный 3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51;&#1071;/&#1058;&#1072;&#1088;&#1080;&#1092;%202019/&#1059;&#1055;&#1056;&#1040;&#1042;&#1051;&#1030;&#1053;&#1053;&#1071;%202019/&#1091;&#1087;&#1088;&#1072;&#1074;&#1083;&#1110;&#1085;&#1085;&#1103;%20&#1043;&#1044;,1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Характеристика"/>
      <sheetName val="перелік послуг"/>
      <sheetName val="Лист3"/>
      <sheetName val="інвентар"/>
      <sheetName val="оклади"/>
      <sheetName val="розрахунок"/>
      <sheetName val="кошторис"/>
      <sheetName val="прибирання"/>
      <sheetName val="освітлення"/>
      <sheetName val="ТО внутріньобудин"/>
      <sheetName val="вентканали"/>
      <sheetName val="поточ рем. констр.ел "/>
      <sheetName val="поточ рем. внутр.б.мереж"/>
      <sheetName val="сход.клітки"/>
      <sheetName val="Сніг"/>
      <sheetName val="дератизація"/>
      <sheetName val="ліфти"/>
      <sheetName val="диспетчериз"/>
    </sheetNames>
    <sheetDataSet>
      <sheetData sheetId="0">
        <row r="6">
          <cell r="A6" t="str">
            <v>Адреса</v>
          </cell>
        </row>
      </sheetData>
      <sheetData sheetId="1" refreshError="1"/>
      <sheetData sheetId="2" refreshError="1"/>
      <sheetData sheetId="3" refreshError="1"/>
      <sheetData sheetId="4" refreshError="1"/>
      <sheetData sheetId="5">
        <row r="41">
          <cell r="D41">
            <v>20</v>
          </cell>
        </row>
      </sheetData>
      <sheetData sheetId="6"/>
      <sheetData sheetId="7">
        <row r="16">
          <cell r="G16">
            <v>41203.256091668765</v>
          </cell>
        </row>
        <row r="18">
          <cell r="G18">
            <v>1.3380000000000001</v>
          </cell>
        </row>
      </sheetData>
      <sheetData sheetId="8">
        <row r="13">
          <cell r="K13">
            <v>11427.37690190928</v>
          </cell>
        </row>
        <row r="15">
          <cell r="K15">
            <v>0.37097055258762762</v>
          </cell>
        </row>
      </sheetData>
      <sheetData sheetId="9">
        <row r="16">
          <cell r="H16">
            <v>56910.152733956129</v>
          </cell>
        </row>
        <row r="18">
          <cell r="K18">
            <v>1.8474922975573342</v>
          </cell>
        </row>
      </sheetData>
      <sheetData sheetId="10">
        <row r="23">
          <cell r="F23">
            <v>2388.7606488061538</v>
          </cell>
        </row>
        <row r="25">
          <cell r="F25">
            <v>7.7547092871255469E-2</v>
          </cell>
        </row>
      </sheetData>
      <sheetData sheetId="11">
        <row r="15">
          <cell r="H15">
            <v>8532.8910730868465</v>
          </cell>
        </row>
        <row r="17">
          <cell r="H17">
            <v>0.27700464462689411</v>
          </cell>
        </row>
      </sheetData>
      <sheetData sheetId="12">
        <row r="15">
          <cell r="H15">
            <v>39937.236629637307</v>
          </cell>
        </row>
        <row r="17">
          <cell r="H17">
            <v>1.2964964494753053</v>
          </cell>
        </row>
      </sheetData>
      <sheetData sheetId="13">
        <row r="16">
          <cell r="G16">
            <v>0</v>
          </cell>
        </row>
        <row r="18">
          <cell r="G18">
            <v>0</v>
          </cell>
        </row>
      </sheetData>
      <sheetData sheetId="14">
        <row r="23">
          <cell r="G23">
            <v>2854.7479760936044</v>
          </cell>
        </row>
        <row r="25">
          <cell r="G25">
            <v>9.2674586939800185E-2</v>
          </cell>
        </row>
      </sheetData>
      <sheetData sheetId="15">
        <row r="13">
          <cell r="F13">
            <v>464.26417874347987</v>
          </cell>
        </row>
        <row r="15">
          <cell r="F15">
            <v>1.5071554952067259E-2</v>
          </cell>
        </row>
      </sheetData>
      <sheetData sheetId="16">
        <row r="13">
          <cell r="I13">
            <v>18345.36</v>
          </cell>
        </row>
        <row r="15">
          <cell r="I15">
            <v>0.59555122711336184</v>
          </cell>
        </row>
      </sheetData>
      <sheetData sheetId="17">
        <row r="15">
          <cell r="G15">
            <v>4914.8820143999992</v>
          </cell>
        </row>
        <row r="17">
          <cell r="G17">
            <v>0.15955337015971949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N29"/>
  <sheetViews>
    <sheetView tabSelected="1" view="pageBreakPreview" topLeftCell="A17" zoomScale="60" zoomScaleNormal="59" zoomScalePageLayoutView="55" workbookViewId="0">
      <selection activeCell="J22" sqref="J22"/>
    </sheetView>
  </sheetViews>
  <sheetFormatPr defaultRowHeight="15" x14ac:dyDescent="0.25"/>
  <cols>
    <col min="1" max="1" width="10.140625" customWidth="1"/>
    <col min="2" max="2" width="78.140625" customWidth="1"/>
    <col min="3" max="3" width="25.85546875" customWidth="1"/>
    <col min="4" max="4" width="0.28515625" customWidth="1"/>
    <col min="5" max="5" width="20.7109375" customWidth="1"/>
    <col min="14" max="14" width="11" customWidth="1"/>
    <col min="15" max="15" width="13.7109375" customWidth="1"/>
  </cols>
  <sheetData>
    <row r="1" spans="1:14" ht="21" x14ac:dyDescent="0.35">
      <c r="A1" s="3"/>
      <c r="B1" s="29" t="s">
        <v>17</v>
      </c>
      <c r="C1" s="30"/>
      <c r="D1" s="2"/>
    </row>
    <row r="2" spans="1:14" ht="21" x14ac:dyDescent="0.35">
      <c r="A2" s="3"/>
      <c r="B2" s="29" t="s">
        <v>16</v>
      </c>
      <c r="C2" s="30"/>
      <c r="D2" s="2"/>
    </row>
    <row r="3" spans="1:14" ht="18.75" x14ac:dyDescent="0.3">
      <c r="A3" s="3"/>
      <c r="B3" s="6"/>
      <c r="C3" s="7"/>
      <c r="D3" s="2"/>
    </row>
    <row r="4" spans="1:14" ht="69" customHeight="1" x14ac:dyDescent="0.25">
      <c r="A4" s="33" t="s">
        <v>24</v>
      </c>
      <c r="B4" s="33"/>
      <c r="C4" s="33"/>
      <c r="D4" s="33"/>
    </row>
    <row r="5" spans="1:14" ht="20.25" x14ac:dyDescent="0.3">
      <c r="A5" s="23" t="str">
        <f>[1]Характеристика!A6</f>
        <v>Адреса</v>
      </c>
      <c r="B5" s="24" t="s">
        <v>22</v>
      </c>
      <c r="C5" s="4"/>
      <c r="D5" s="1"/>
    </row>
    <row r="6" spans="1:14" ht="76.5" customHeight="1" x14ac:dyDescent="0.25">
      <c r="A6" s="25" t="s">
        <v>0</v>
      </c>
      <c r="B6" s="26" t="s">
        <v>1</v>
      </c>
      <c r="C6" s="25" t="s">
        <v>25</v>
      </c>
      <c r="D6" s="25" t="s">
        <v>2</v>
      </c>
      <c r="E6" s="27" t="s">
        <v>26</v>
      </c>
    </row>
    <row r="7" spans="1:14" ht="81" customHeight="1" x14ac:dyDescent="0.25">
      <c r="A7" s="9">
        <v>1</v>
      </c>
      <c r="B7" s="8" t="s">
        <v>18</v>
      </c>
      <c r="C7" s="10">
        <v>48464.05</v>
      </c>
      <c r="D7" s="11">
        <f>'[1]ТО внутріньобудин'!K18</f>
        <v>1.8474922975573342</v>
      </c>
      <c r="E7" s="12">
        <f>2147.5+47.48+6159.86+532.68+3732.44+356.11+3255.64+105.53+2357.75+1003.92+346.16+2608.62+97.52+2630.95+71.63+2923.15+49.19</f>
        <v>28426.13</v>
      </c>
    </row>
    <row r="8" spans="1:14" ht="28.5" customHeight="1" x14ac:dyDescent="0.35">
      <c r="A8" s="9">
        <v>2</v>
      </c>
      <c r="B8" s="13" t="s">
        <v>3</v>
      </c>
      <c r="C8" s="14">
        <v>18345.36</v>
      </c>
      <c r="D8" s="11">
        <f>[1]ліфти!I15</f>
        <v>0.59555122711336184</v>
      </c>
      <c r="E8" s="31">
        <f>2005.87+2087+2024.81+2251.88+2324.64+2812.51+1766.15+2523.01+1752.01</f>
        <v>19547.88</v>
      </c>
    </row>
    <row r="9" spans="1:14" ht="26.25" customHeight="1" x14ac:dyDescent="0.35">
      <c r="A9" s="9">
        <v>3</v>
      </c>
      <c r="B9" s="15" t="s">
        <v>4</v>
      </c>
      <c r="C9" s="10">
        <v>4914.88</v>
      </c>
      <c r="D9" s="11">
        <f>[1]диспетчериз!G17</f>
        <v>0.15955337015971949</v>
      </c>
      <c r="E9" s="31"/>
    </row>
    <row r="10" spans="1:14" ht="33" customHeight="1" x14ac:dyDescent="0.35">
      <c r="A10" s="9">
        <v>4</v>
      </c>
      <c r="B10" s="15" t="s">
        <v>21</v>
      </c>
      <c r="C10" s="10">
        <v>1520.12</v>
      </c>
      <c r="D10" s="11">
        <f>[1]вентканали!F25</f>
        <v>7.7547092871255469E-2</v>
      </c>
      <c r="E10" s="9">
        <f>1786.77+425.65+14.53</f>
        <v>2226.9500000000003</v>
      </c>
    </row>
    <row r="11" spans="1:14" ht="112.5" hidden="1" customHeight="1" x14ac:dyDescent="0.35">
      <c r="A11" s="9">
        <v>5</v>
      </c>
      <c r="B11" s="15" t="s">
        <v>5</v>
      </c>
      <c r="C11" s="10">
        <v>0</v>
      </c>
      <c r="D11" s="11">
        <v>0</v>
      </c>
      <c r="E11" s="14"/>
    </row>
    <row r="12" spans="1:14" ht="139.5" customHeight="1" x14ac:dyDescent="0.35">
      <c r="A12" s="9">
        <v>6</v>
      </c>
      <c r="B12" s="15" t="s">
        <v>19</v>
      </c>
      <c r="C12" s="10">
        <v>9676.83</v>
      </c>
      <c r="D12" s="11">
        <f>'[1]поточ рем. констр.ел '!H17</f>
        <v>0.27700464462689411</v>
      </c>
      <c r="E12" s="32">
        <f>385.7+530.86+3559.21+246.47+6837.5+1051.61+439.64+9340.98+443.74</f>
        <v>22835.710000000003</v>
      </c>
    </row>
    <row r="13" spans="1:14" ht="78" customHeight="1" x14ac:dyDescent="0.25">
      <c r="A13" s="9">
        <v>7</v>
      </c>
      <c r="B13" s="16" t="s">
        <v>20</v>
      </c>
      <c r="C13" s="10">
        <v>32620.99</v>
      </c>
      <c r="D13" s="11">
        <f>'[1]поточ рем. внутр.б.мереж'!H17</f>
        <v>1.2964964494753053</v>
      </c>
      <c r="E13" s="32"/>
    </row>
    <row r="14" spans="1:14" ht="91.5" hidden="1" customHeight="1" x14ac:dyDescent="0.25">
      <c r="A14" s="9">
        <v>8</v>
      </c>
      <c r="B14" s="8" t="s">
        <v>6</v>
      </c>
      <c r="C14" s="10">
        <v>0</v>
      </c>
      <c r="D14" s="11">
        <v>0</v>
      </c>
      <c r="E14" s="9"/>
      <c r="N14">
        <v>9950.39</v>
      </c>
    </row>
    <row r="15" spans="1:14" ht="36" customHeight="1" x14ac:dyDescent="0.25">
      <c r="A15" s="9">
        <v>9</v>
      </c>
      <c r="B15" s="8" t="s">
        <v>7</v>
      </c>
      <c r="C15" s="10">
        <v>33867.81</v>
      </c>
      <c r="D15" s="11">
        <f>[1]прибирання!G18</f>
        <v>1.3380000000000001</v>
      </c>
      <c r="E15" s="32">
        <f>2798.85+2597.12+2547.56+2367.38+2876.35+2986.88+2687.07+3455.11+3733.65+3939.24</f>
        <v>29989.21</v>
      </c>
      <c r="N15">
        <v>13142.61</v>
      </c>
    </row>
    <row r="16" spans="1:14" ht="55.5" hidden="1" customHeight="1" x14ac:dyDescent="0.35">
      <c r="A16" s="9">
        <v>10</v>
      </c>
      <c r="B16" s="15" t="s">
        <v>8</v>
      </c>
      <c r="C16" s="10">
        <f>[1]сход.клітки!G16</f>
        <v>0</v>
      </c>
      <c r="D16" s="11">
        <f>[1]сход.клітки!G18</f>
        <v>0</v>
      </c>
      <c r="E16" s="32"/>
      <c r="N16">
        <v>13046.77</v>
      </c>
    </row>
    <row r="17" spans="1:14" ht="69.75" customHeight="1" x14ac:dyDescent="0.35">
      <c r="A17" s="9">
        <v>11</v>
      </c>
      <c r="B17" s="15" t="s">
        <v>9</v>
      </c>
      <c r="C17" s="10">
        <v>2047.47</v>
      </c>
      <c r="D17" s="11">
        <f>[1]Сніг!G25</f>
        <v>9.2674586939800185E-2</v>
      </c>
      <c r="E17" s="32"/>
      <c r="N17">
        <v>8939.9</v>
      </c>
    </row>
    <row r="18" spans="1:14" ht="23.25" x14ac:dyDescent="0.35">
      <c r="A18" s="9">
        <v>12</v>
      </c>
      <c r="B18" s="13" t="s">
        <v>10</v>
      </c>
      <c r="C18" s="14">
        <v>541.64</v>
      </c>
      <c r="D18" s="11">
        <f>[1]дератизація!F15</f>
        <v>1.5071554952067259E-2</v>
      </c>
      <c r="E18" s="9">
        <f>91.96+54.18+54.66</f>
        <v>200.79999999999998</v>
      </c>
      <c r="N18">
        <v>16063.33</v>
      </c>
    </row>
    <row r="19" spans="1:14" ht="23.25" hidden="1" x14ac:dyDescent="0.35">
      <c r="A19" s="9">
        <v>13</v>
      </c>
      <c r="B19" s="13" t="s">
        <v>11</v>
      </c>
      <c r="C19" s="14">
        <v>0</v>
      </c>
      <c r="D19" s="11"/>
      <c r="E19" s="9"/>
      <c r="N19">
        <v>10678.18</v>
      </c>
    </row>
    <row r="20" spans="1:14" ht="99" customHeight="1" x14ac:dyDescent="0.35">
      <c r="A20" s="9">
        <v>14</v>
      </c>
      <c r="B20" s="15" t="s">
        <v>12</v>
      </c>
      <c r="C20" s="10">
        <v>13825.72</v>
      </c>
      <c r="D20" s="11">
        <f>[1]освітлення!K15</f>
        <v>0.37097055258762762</v>
      </c>
      <c r="E20" s="9">
        <f>778.22+809.44+734.68+713+663.17+739.76+612.61+758.47+550.94</f>
        <v>6360.2900000000009</v>
      </c>
      <c r="N20">
        <v>8994.18</v>
      </c>
    </row>
    <row r="21" spans="1:14" ht="22.5" x14ac:dyDescent="0.3">
      <c r="A21" s="17">
        <v>15</v>
      </c>
      <c r="B21" s="18" t="s">
        <v>13</v>
      </c>
      <c r="C21" s="19">
        <f>ROUND((C7+C8+C9+C10+C11+C12+C13+C14+C15+C16+C17+C18+C19+C20)*10%,2)</f>
        <v>16582.490000000002</v>
      </c>
      <c r="D21" s="19">
        <f>ROUND((D7+D8+D9+D10+D11+D12+D13+D14+D15+D16+D17+D18+D19+D20)*10%,2)</f>
        <v>0.61</v>
      </c>
      <c r="E21" s="19">
        <f>ROUND((E7+E8+E9+E10+E11+E12+E13+E14+E15+E16+E17+E18+E19+E20)*10%,2)</f>
        <v>10958.7</v>
      </c>
      <c r="N21">
        <v>19058.68</v>
      </c>
    </row>
    <row r="22" spans="1:14" ht="22.5" x14ac:dyDescent="0.3">
      <c r="A22" s="17">
        <v>16</v>
      </c>
      <c r="B22" s="18" t="s">
        <v>14</v>
      </c>
      <c r="C22" s="17">
        <f>ROUND((C7+C8+C9+C10+C11+C12+C13+C14+C15+C16+C17+C18+C19+C20+C21)*0.2,2)</f>
        <v>36481.47</v>
      </c>
      <c r="D22" s="17">
        <f>ROUND((D7+D8+D9+D10+D11+D12+D13+D14+D15+D16+D17+D18+D19+D20+D21)*0.2,2)</f>
        <v>1.34</v>
      </c>
      <c r="E22" s="17">
        <f>ROUND((E7+E8+E9+E10+E11+E12+E13+E14+E15+E16+E17+E18+E19+E20+E21)*0.2,2)</f>
        <v>24109.13</v>
      </c>
      <c r="N22">
        <v>9712.93</v>
      </c>
    </row>
    <row r="23" spans="1:14" ht="45" customHeight="1" x14ac:dyDescent="0.3">
      <c r="A23" s="17">
        <v>17</v>
      </c>
      <c r="B23" s="20" t="s">
        <v>15</v>
      </c>
      <c r="C23" s="21">
        <f>C7+C8+C9+C10+C11+C12+C13+C14+C15+C16+C17+C18+C19+C20+C21+C22</f>
        <v>218888.83000000002</v>
      </c>
      <c r="D23" s="19">
        <f>D22+D21+D20+D19+D18+D17+D16+D15+D14+D13+D12+D11+D10+D9+D8+D7</f>
        <v>8.0203617762833659</v>
      </c>
      <c r="E23" s="19">
        <f>SUM(E7:E22)</f>
        <v>144654.79999999999</v>
      </c>
    </row>
    <row r="24" spans="1:14" ht="23.25" x14ac:dyDescent="0.35">
      <c r="A24" s="34"/>
      <c r="B24" s="34"/>
      <c r="C24" s="34"/>
      <c r="D24" s="34"/>
      <c r="E24" s="22"/>
    </row>
    <row r="25" spans="1:14" ht="23.25" x14ac:dyDescent="0.35">
      <c r="A25" s="28" t="s">
        <v>23</v>
      </c>
      <c r="B25" s="28"/>
      <c r="C25" s="28"/>
      <c r="D25" s="28"/>
      <c r="E25" s="22"/>
    </row>
    <row r="26" spans="1:14" ht="23.25" x14ac:dyDescent="0.35">
      <c r="A26" s="28"/>
      <c r="B26" s="28"/>
      <c r="C26" s="28"/>
      <c r="D26" s="28"/>
      <c r="E26" s="22"/>
    </row>
    <row r="27" spans="1:14" ht="19.5" customHeight="1" x14ac:dyDescent="0.25">
      <c r="A27" s="5"/>
      <c r="B27" s="5"/>
      <c r="C27" s="5"/>
      <c r="D27" s="5"/>
    </row>
    <row r="28" spans="1:14" ht="15.75" hidden="1" x14ac:dyDescent="0.25">
      <c r="A28" s="3"/>
      <c r="B28" s="1"/>
      <c r="C28" s="1"/>
      <c r="D28" s="1"/>
    </row>
    <row r="29" spans="1:14" ht="15.75" hidden="1" x14ac:dyDescent="0.25">
      <c r="A29" s="3"/>
      <c r="B29" s="1"/>
      <c r="C29" s="1"/>
      <c r="D29" s="1"/>
    </row>
  </sheetData>
  <mergeCells count="9">
    <mergeCell ref="A25:D25"/>
    <mergeCell ref="A26:D26"/>
    <mergeCell ref="B1:C1"/>
    <mergeCell ref="B2:C2"/>
    <mergeCell ref="E8:E9"/>
    <mergeCell ref="E12:E13"/>
    <mergeCell ref="E15:E17"/>
    <mergeCell ref="A4:D4"/>
    <mergeCell ref="A24:D24"/>
  </mergeCells>
  <pageMargins left="0.7" right="0.7" top="0.75" bottom="0.75" header="0.3" footer="0.3"/>
  <pageSetup paperSize="9" scale="58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1</vt:i4>
      </vt:variant>
    </vt:vector>
  </HeadingPairs>
  <TitlesOfParts>
    <vt:vector size="3" baseType="lpstr">
      <vt:lpstr>Лист2</vt:lpstr>
      <vt:lpstr>Лист3</vt:lpstr>
      <vt:lpstr>Лист2!Область_печати</vt:lpstr>
    </vt:vector>
  </TitlesOfParts>
  <Company>Home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Главбух</dc:creator>
  <cp:lastModifiedBy>Ноутбук</cp:lastModifiedBy>
  <cp:lastPrinted>2020-05-28T05:30:05Z</cp:lastPrinted>
  <dcterms:created xsi:type="dcterms:W3CDTF">2020-04-09T12:14:42Z</dcterms:created>
  <dcterms:modified xsi:type="dcterms:W3CDTF">2020-05-28T05:30:22Z</dcterms:modified>
</cp:coreProperties>
</file>