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jstry\ЗАГАЛЬНІ ДОКУМЕНТИ\ЗВІТ\2020\до 30.06\"/>
    </mc:Choice>
  </mc:AlternateContent>
  <bookViews>
    <workbookView xWindow="-120" yWindow="-120" windowWidth="19440" windowHeight="10440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2" l="1"/>
  <c r="E21" i="2"/>
  <c r="N22" i="2"/>
  <c r="N21" i="2"/>
  <c r="N18" i="2"/>
  <c r="N20" i="2" s="1"/>
  <c r="E12" i="2" l="1"/>
  <c r="E7" i="2"/>
  <c r="E8" i="2"/>
  <c r="E15" i="2"/>
  <c r="E18" i="2" l="1"/>
  <c r="E23" i="2"/>
  <c r="E10" i="2"/>
  <c r="D25" i="2"/>
  <c r="D20" i="2"/>
  <c r="E24" i="2" l="1"/>
  <c r="E25" i="2" s="1"/>
  <c r="A5" i="2"/>
  <c r="D23" i="2"/>
  <c r="D24" i="2" s="1"/>
  <c r="C20" i="2" l="1"/>
  <c r="C23" i="2" l="1"/>
  <c r="C24" i="2"/>
  <c r="C25" i="2" s="1"/>
</calcChain>
</file>

<file path=xl/sharedStrings.xml><?xml version="1.0" encoding="utf-8"?>
<sst xmlns="http://schemas.openxmlformats.org/spreadsheetml/2006/main" count="29" uniqueCount="29">
  <si>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</si>
  <si>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</si>
  <si>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</si>
  <si>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</si>
  <si>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</si>
  <si>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</si>
  <si>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</si>
  <si>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</si>
  <si>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</si>
  <si>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</si>
  <si>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</si>
  <si>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</si>
  <si>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</si>
  <si>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</si>
  <si>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</si>
  <si>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</si>
  <si>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</si>
  <si>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</si>
  <si>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</si>
  <si>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</si>
  <si>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Обслуговування вентиляційних каналів</t>
  </si>
  <si>
    <t>Адміністрація "ЖЕК"</t>
  </si>
  <si>
    <t>ЗВІТ ПРО ВИКОНАННЯ КОШТОРИСУ
витрат на утримання багатоквартирного будинку та 
прибудинкової території за 9 місяців (вересень 2019 р - травень 2020 р)</t>
  </si>
  <si>
    <t>Поточний ремонт внутрішньобудинкових систем:водопостачання, водовідведення, теплопостачання</t>
  </si>
  <si>
    <t>м. Канів вул. Енергетиків буд 31</t>
  </si>
  <si>
    <t>живлення ліфтів</t>
  </si>
  <si>
    <t>освітлення місць загального користування</t>
  </si>
  <si>
    <t>Запланована сума витрат за 12 місяців ( гривень)</t>
  </si>
  <si>
    <t>Фактична сума витрат за 9 місяців, гривень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</si>
</sst>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2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view="pageBreakPreview" zoomScale="60" zoomScaleNormal="59" zoomScalePageLayoutView="55" workbookViewId="0">
      <selection activeCell="J7" sqref="J7"/>
    </sheetView>
  </sheetViews>
  <sheetFormatPr defaultRowHeight="15" x14ac:dyDescent="0.25"/>
  <cols>
    <col min="1" max="1" width="14.57031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4" max="14" width="17.28515625" customWidth="1"/>
    <col min="15" max="15" width="17.42578125" customWidth="1"/>
    <col min="16" max="16" width="12.42578125" customWidth="1"/>
  </cols>
  <sheetData>
    <row r="1" spans="1:14" ht="21" x14ac:dyDescent="0.35">
      <c r="A1" s="3"/>
      <c r="B1" s="35" t="s">
        <v>17</v>
      </c>
      <c r="C1" s="36"/>
      <c r="D1" s="2"/>
    </row>
    <row r="2" spans="1:14" ht="21" x14ac:dyDescent="0.35">
      <c r="A2" s="3"/>
      <c r="B2" s="35" t="s">
        <v>16</v>
      </c>
      <c r="C2" s="36"/>
      <c r="D2" s="2"/>
    </row>
    <row r="3" spans="1:14" ht="18.75" x14ac:dyDescent="0.3">
      <c r="A3" s="3"/>
      <c r="B3" s="6"/>
      <c r="C3" s="7"/>
      <c r="D3" s="2"/>
    </row>
    <row r="4" spans="1:14" ht="69" customHeight="1" x14ac:dyDescent="0.25">
      <c r="A4" s="39" t="s">
        <v>22</v>
      </c>
      <c r="B4" s="39"/>
      <c r="C4" s="39"/>
      <c r="D4" s="39"/>
    </row>
    <row r="5" spans="1:14" ht="20.25" x14ac:dyDescent="0.3">
      <c r="A5" s="24" t="str">
        <f>[1]Характеристика!A6</f>
        <v>Адреса</v>
      </c>
      <c r="B5" s="25" t="s">
        <v>24</v>
      </c>
      <c r="C5" s="4"/>
      <c r="D5" s="1"/>
    </row>
    <row r="6" spans="1:14" ht="76.5" customHeight="1" x14ac:dyDescent="0.25">
      <c r="A6" s="26" t="s">
        <v>0</v>
      </c>
      <c r="B6" s="27" t="s">
        <v>1</v>
      </c>
      <c r="C6" s="26" t="s">
        <v>27</v>
      </c>
      <c r="D6" s="26" t="s">
        <v>2</v>
      </c>
      <c r="E6" s="28" t="s">
        <v>28</v>
      </c>
      <c r="N6">
        <v>37869.760000000002</v>
      </c>
    </row>
    <row r="7" spans="1:14" ht="81" customHeight="1" x14ac:dyDescent="0.25">
      <c r="A7" s="9">
        <v>1</v>
      </c>
      <c r="B7" s="8" t="s">
        <v>18</v>
      </c>
      <c r="C7" s="10">
        <v>178221.67</v>
      </c>
      <c r="D7" s="11"/>
      <c r="E7" s="12">
        <f>16709.28+405.6+10688.89+785.55+7586.89+3391.73+8531.44+201.94+9723.1+1812.78+9439.22+316.33+7910.61+232.36+11758.92+182.85+2201.89+684.1</f>
        <v>92563.48000000001</v>
      </c>
      <c r="N7">
        <v>28784.32</v>
      </c>
    </row>
    <row r="8" spans="1:14" ht="28.5" customHeight="1" x14ac:dyDescent="0.35">
      <c r="A8" s="9">
        <v>2</v>
      </c>
      <c r="B8" s="13" t="s">
        <v>3</v>
      </c>
      <c r="C8" s="14">
        <v>36690.720000000001</v>
      </c>
      <c r="D8" s="11"/>
      <c r="E8" s="41">
        <f>4174.01+4049.62+4503.75+4649.27+3504.02+3406.91</f>
        <v>24287.58</v>
      </c>
      <c r="N8">
        <v>95695.46</v>
      </c>
    </row>
    <row r="9" spans="1:14" ht="26.25" customHeight="1" x14ac:dyDescent="0.35">
      <c r="A9" s="9">
        <v>3</v>
      </c>
      <c r="B9" s="15" t="s">
        <v>4</v>
      </c>
      <c r="C9" s="10">
        <v>9829.76</v>
      </c>
      <c r="D9" s="11"/>
      <c r="E9" s="38"/>
      <c r="N9">
        <v>117566.5</v>
      </c>
    </row>
    <row r="10" spans="1:14" ht="33" customHeight="1" x14ac:dyDescent="0.35">
      <c r="A10" s="9">
        <v>4</v>
      </c>
      <c r="B10" s="15" t="s">
        <v>20</v>
      </c>
      <c r="C10" s="10">
        <v>6731.96</v>
      </c>
      <c r="D10" s="11"/>
      <c r="E10" s="9">
        <f>6180.09+46.41</f>
        <v>6226.5</v>
      </c>
      <c r="N10">
        <v>32658.26</v>
      </c>
    </row>
    <row r="11" spans="1:14" ht="112.5" hidden="1" customHeight="1" x14ac:dyDescent="0.35">
      <c r="A11" s="9">
        <v>5</v>
      </c>
      <c r="B11" s="15" t="s">
        <v>5</v>
      </c>
      <c r="C11" s="10"/>
      <c r="D11" s="11"/>
      <c r="E11" s="14"/>
    </row>
    <row r="12" spans="1:14" ht="139.5" customHeight="1" x14ac:dyDescent="0.35">
      <c r="A12" s="9">
        <v>6</v>
      </c>
      <c r="B12" s="15" t="s">
        <v>19</v>
      </c>
      <c r="C12" s="10">
        <v>149954.01</v>
      </c>
      <c r="D12" s="11"/>
      <c r="E12" s="37">
        <f>1771.17+4236.61+71670.19+94679+5291.67+1466.83+3983.07+1480.54+2215.23</f>
        <v>186794.31000000003</v>
      </c>
      <c r="N12">
        <v>25830.03</v>
      </c>
    </row>
    <row r="13" spans="1:14" ht="78" customHeight="1" x14ac:dyDescent="0.25">
      <c r="A13" s="9">
        <v>7</v>
      </c>
      <c r="B13" s="16" t="s">
        <v>23</v>
      </c>
      <c r="C13" s="10">
        <v>50512.63</v>
      </c>
      <c r="D13" s="11"/>
      <c r="E13" s="38"/>
      <c r="N13">
        <v>26615.9</v>
      </c>
    </row>
    <row r="14" spans="1:14" ht="91.5" hidden="1" customHeight="1" x14ac:dyDescent="0.25">
      <c r="A14" s="9">
        <v>8</v>
      </c>
      <c r="B14" s="8" t="s">
        <v>6</v>
      </c>
      <c r="C14" s="10"/>
      <c r="D14" s="11"/>
      <c r="E14" s="14"/>
    </row>
    <row r="15" spans="1:14" ht="52.5" customHeight="1" x14ac:dyDescent="0.25">
      <c r="A15" s="9">
        <v>9</v>
      </c>
      <c r="B15" s="8" t="s">
        <v>7</v>
      </c>
      <c r="C15" s="10">
        <v>72722.600000000006</v>
      </c>
      <c r="D15" s="11"/>
      <c r="E15" s="29">
        <f>5369.71+5266.63+4888.54+5937.35+6168.12+7132.04+7703.93+8393.44+6110.88</f>
        <v>56970.64</v>
      </c>
      <c r="N15">
        <v>28646.47</v>
      </c>
    </row>
    <row r="16" spans="1:14" ht="12.75" hidden="1" customHeight="1" x14ac:dyDescent="0.35">
      <c r="A16" s="9">
        <v>10</v>
      </c>
      <c r="B16" s="15" t="s">
        <v>8</v>
      </c>
      <c r="C16" s="10"/>
      <c r="D16" s="11"/>
      <c r="E16" s="29"/>
    </row>
    <row r="17" spans="1:15" ht="69.75" customHeight="1" x14ac:dyDescent="0.35">
      <c r="A17" s="9">
        <v>11</v>
      </c>
      <c r="B17" s="15" t="s">
        <v>9</v>
      </c>
      <c r="C17" s="10">
        <v>3206.21</v>
      </c>
      <c r="D17" s="11"/>
      <c r="E17" s="14">
        <v>0</v>
      </c>
      <c r="N17">
        <v>17729.39</v>
      </c>
    </row>
    <row r="18" spans="1:15" ht="23.25" x14ac:dyDescent="0.35">
      <c r="A18" s="9">
        <v>12</v>
      </c>
      <c r="B18" s="13" t="s">
        <v>10</v>
      </c>
      <c r="C18" s="14">
        <v>2321.3200000000002</v>
      </c>
      <c r="D18" s="11"/>
      <c r="E18" s="9">
        <f>275.87+265.18+270.92+273.29</f>
        <v>1085.26</v>
      </c>
      <c r="N18">
        <f>SUM(N6:N17)</f>
        <v>411396.09000000008</v>
      </c>
    </row>
    <row r="19" spans="1:15" ht="23.25" hidden="1" x14ac:dyDescent="0.35">
      <c r="A19" s="9">
        <v>13</v>
      </c>
      <c r="B19" s="13" t="s">
        <v>11</v>
      </c>
      <c r="C19" s="14"/>
      <c r="D19" s="11"/>
      <c r="E19" s="14"/>
      <c r="O19">
        <v>14624.79</v>
      </c>
    </row>
    <row r="20" spans="1:15" ht="99" customHeight="1" x14ac:dyDescent="0.35">
      <c r="A20" s="9">
        <v>14</v>
      </c>
      <c r="B20" s="15" t="s">
        <v>12</v>
      </c>
      <c r="C20" s="10">
        <f>C21+C22</f>
        <v>44661.49</v>
      </c>
      <c r="D20" s="10">
        <f t="shared" ref="D20" si="0">D21+D22</f>
        <v>0</v>
      </c>
      <c r="E20" s="10">
        <f>E21+E22</f>
        <v>43468.429999999993</v>
      </c>
      <c r="N20">
        <f>N18*10%</f>
        <v>41139.609000000011</v>
      </c>
    </row>
    <row r="21" spans="1:15" ht="33" customHeight="1" x14ac:dyDescent="0.3">
      <c r="A21" s="30">
        <v>14.1</v>
      </c>
      <c r="B21" s="31" t="s">
        <v>25</v>
      </c>
      <c r="C21" s="32">
        <v>10359.209999999999</v>
      </c>
      <c r="D21" s="33"/>
      <c r="E21" s="42">
        <f>3259.91+3481.14+3654.36+3302.32+5625.03+3766.64+4298.07+3131.13+3525.7+3260.23+3053.52+3110.38</f>
        <v>43468.429999999993</v>
      </c>
      <c r="N21">
        <f>(N18+N20)*20%</f>
        <v>90507.139800000019</v>
      </c>
    </row>
    <row r="22" spans="1:15" ht="35.25" customHeight="1" x14ac:dyDescent="0.3">
      <c r="A22" s="30">
        <v>14.2</v>
      </c>
      <c r="B22" s="31" t="s">
        <v>26</v>
      </c>
      <c r="C22" s="32">
        <v>34302.28</v>
      </c>
      <c r="D22" s="33"/>
      <c r="E22" s="43"/>
      <c r="N22">
        <f>N18+N20+N21</f>
        <v>543042.83880000014</v>
      </c>
    </row>
    <row r="23" spans="1:15" ht="23.25" x14ac:dyDescent="0.3">
      <c r="A23" s="17">
        <v>15</v>
      </c>
      <c r="B23" s="18" t="s">
        <v>13</v>
      </c>
      <c r="C23" s="19">
        <f>(C7+C8+C9+C10+C11+C12+C13+C14+C15+C16+C17+C18+C19+C20)*10%</f>
        <v>55485.237000000001</v>
      </c>
      <c r="D23" s="20">
        <f>ROUND((D7+D8+D9+D10+D11+D12+D13+D14+D15+D16+D17+D18+D19+D20)*[1]розрахунок!D42/100,3)</f>
        <v>0</v>
      </c>
      <c r="E23" s="14">
        <f>SUM(E7:E20)*10%</f>
        <v>41139.62000000001</v>
      </c>
    </row>
    <row r="24" spans="1:15" ht="23.25" x14ac:dyDescent="0.3">
      <c r="A24" s="17">
        <v>16</v>
      </c>
      <c r="B24" s="18" t="s">
        <v>14</v>
      </c>
      <c r="C24" s="19">
        <f>ROUND((C7+C8+C9+C10+C11+C12+C13+C14+C15+C16+C17+C18+C19+C20+C23)*0.2,2)+0.01</f>
        <v>122067.53</v>
      </c>
      <c r="D24" s="20">
        <f>ROUND((D7+D8+D9+D10+D11+D12+D13+D14+D15+D16+D17+D18+D19+D20+D23)*[1]розрахунок!D41/100,3)</f>
        <v>0</v>
      </c>
      <c r="E24" s="14">
        <f>SUM(E7:E20,E23)*20%</f>
        <v>90507.164000000019</v>
      </c>
    </row>
    <row r="25" spans="1:15" ht="45" customHeight="1" x14ac:dyDescent="0.3">
      <c r="A25" s="17">
        <v>17</v>
      </c>
      <c r="B25" s="21" t="s">
        <v>15</v>
      </c>
      <c r="C25" s="22">
        <f>SUM(C7:C20)+C23+C24+0.02</f>
        <v>732405.15700000001</v>
      </c>
      <c r="D25" s="22">
        <f t="shared" ref="D25" si="1">SUM(D7:D20)+D23+D24+0.02</f>
        <v>0.02</v>
      </c>
      <c r="E25" s="22">
        <f>SUM(E7:E20)+E23+E24</f>
        <v>543042.98400000005</v>
      </c>
    </row>
    <row r="26" spans="1:15" ht="23.25" x14ac:dyDescent="0.35">
      <c r="A26" s="40"/>
      <c r="B26" s="40"/>
      <c r="C26" s="40"/>
      <c r="D26" s="40"/>
      <c r="E26" s="23"/>
    </row>
    <row r="27" spans="1:15" ht="23.25" x14ac:dyDescent="0.35">
      <c r="A27" s="34" t="s">
        <v>21</v>
      </c>
      <c r="B27" s="34"/>
      <c r="C27" s="34"/>
      <c r="D27" s="34"/>
      <c r="E27" s="23"/>
    </row>
    <row r="28" spans="1:15" ht="23.25" x14ac:dyDescent="0.35">
      <c r="A28" s="34"/>
      <c r="B28" s="34"/>
      <c r="C28" s="34"/>
      <c r="D28" s="34"/>
      <c r="E28" s="23"/>
    </row>
    <row r="29" spans="1:15" ht="19.5" customHeight="1" x14ac:dyDescent="0.25">
      <c r="A29" s="5"/>
      <c r="B29" s="5"/>
      <c r="C29" s="5"/>
      <c r="D29" s="5"/>
    </row>
    <row r="30" spans="1:15" ht="15.75" hidden="1" x14ac:dyDescent="0.25">
      <c r="A30" s="3"/>
      <c r="B30" s="1"/>
      <c r="C30" s="1"/>
      <c r="D30" s="1"/>
    </row>
    <row r="31" spans="1:15" ht="15.75" hidden="1" x14ac:dyDescent="0.25">
      <c r="A31" s="3"/>
      <c r="B31" s="1"/>
      <c r="C31" s="1"/>
      <c r="D31" s="1"/>
    </row>
  </sheetData>
  <mergeCells count="9">
    <mergeCell ref="A27:D27"/>
    <mergeCell ref="A28:D28"/>
    <mergeCell ref="B1:C1"/>
    <mergeCell ref="B2:C2"/>
    <mergeCell ref="E12:E13"/>
    <mergeCell ref="A4:D4"/>
    <mergeCell ref="A26:D26"/>
    <mergeCell ref="E8:E9"/>
    <mergeCell ref="E21:E22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Ноутбук</cp:lastModifiedBy>
  <cp:lastPrinted>2020-06-30T08:56:37Z</cp:lastPrinted>
  <dcterms:created xsi:type="dcterms:W3CDTF">2020-04-09T12:14:42Z</dcterms:created>
  <dcterms:modified xsi:type="dcterms:W3CDTF">2020-06-30T08:56:50Z</dcterms:modified>
</cp:coreProperties>
</file>