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ЗАГАЛЬНІ ДОКУМЕНТИ\ЗВІТ\2020\до 30.06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" i="2" l="1"/>
  <c r="M22" i="2"/>
  <c r="M24" i="2" s="1"/>
  <c r="M23" i="2"/>
  <c r="E18" i="2"/>
  <c r="E20" i="2"/>
  <c r="E12" i="2"/>
  <c r="E7" i="2"/>
  <c r="E15" i="2"/>
  <c r="E10" i="2" l="1"/>
  <c r="C21" i="2" l="1"/>
  <c r="C22" i="2" l="1"/>
  <c r="C23" i="2" s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<sst xmlns="http://schemas.openxmlformats.org/spreadsheetml/2006/main" count="27" uniqueCount="27">
  <si>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</si>
  <si>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</si>
  <si>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</si>
  <si>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</si>
  <si>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</si>
  <si>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</si>
  <si>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</si>
  <si>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</si>
  <si>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</si>
  <si>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</si>
  <si>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</si>
  <si>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</si>
  <si>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</si>
  <si>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</si>
  <si>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</si>
  <si>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</si>
  <si>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</si>
  <si>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</si>
  <si>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</si>
  <si>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</si>
  <si>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</si>
  <si>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</si>
  <si>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(вересень 2019 р - травень 2020 р)</t>
  </si>
  <si>
    <t>Поточний ремонт внутрішньобудинкових систем:водопостачання, водовідведення, теплопостачання</t>
  </si>
  <si>
    <t>м. Канів вул. Г. Дніпра буд 41</t>
  </si>
  <si>
    <t>Запланована сума витрат за 12 місяців ( гривень)</t>
  </si>
  <si>
    <t>Фактична сума витрат за 9 місяціва,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</si>
</sst>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topLeftCell="A4" zoomScale="60" zoomScaleNormal="59" zoomScalePageLayoutView="55" workbookViewId="0">
      <selection activeCell="J6" sqref="J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3.42578125" customWidth="1"/>
    <col min="14" max="14" width="17.28515625" customWidth="1"/>
    <col min="15" max="15" width="17.42578125" customWidth="1"/>
    <col min="16" max="16" width="12.42578125" customWidth="1"/>
  </cols>
  <sheetData>
    <row r="1" spans="1:13" ht="21" x14ac:dyDescent="0.35">
      <c r="A1" s="3"/>
      <c r="B1" s="31" t="s">
        <v>17</v>
      </c>
      <c r="C1" s="32"/>
      <c r="D1" s="2"/>
    </row>
    <row r="2" spans="1:13" ht="21" x14ac:dyDescent="0.35">
      <c r="A2" s="3"/>
      <c r="B2" s="31" t="s">
        <v>16</v>
      </c>
      <c r="C2" s="32"/>
      <c r="D2" s="2"/>
    </row>
    <row r="3" spans="1:13" ht="18.75" x14ac:dyDescent="0.3">
      <c r="A3" s="3"/>
      <c r="B3" s="6"/>
      <c r="C3" s="7"/>
      <c r="D3" s="2"/>
    </row>
    <row r="4" spans="1:13" ht="69" customHeight="1" x14ac:dyDescent="0.25">
      <c r="A4" s="35" t="s">
        <v>22</v>
      </c>
      <c r="B4" s="35"/>
      <c r="C4" s="35"/>
      <c r="D4" s="35"/>
    </row>
    <row r="5" spans="1:13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13" ht="76.5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26</v>
      </c>
      <c r="M6">
        <v>25324.87</v>
      </c>
    </row>
    <row r="7" spans="1:13" ht="81" customHeight="1" x14ac:dyDescent="0.25">
      <c r="A7" s="9">
        <v>1</v>
      </c>
      <c r="B7" s="8" t="s">
        <v>18</v>
      </c>
      <c r="C7" s="10">
        <v>127481.7</v>
      </c>
      <c r="D7" s="11"/>
      <c r="E7" s="12">
        <f>7460.25+589.63+4858.34+238.39+5797.15+264.13+9480.17+1907.27+5239.62+43.26+4659.53+269.83+6815.53+2027.01+9353.61+320.48+1821.29+286.37</f>
        <v>61431.860000000015</v>
      </c>
      <c r="M7">
        <v>22313.38</v>
      </c>
    </row>
    <row r="8" spans="1:13" ht="28.5" hidden="1" customHeight="1" x14ac:dyDescent="0.35">
      <c r="A8" s="9">
        <v>2</v>
      </c>
      <c r="B8" s="13" t="s">
        <v>3</v>
      </c>
      <c r="C8" s="14">
        <v>0</v>
      </c>
      <c r="D8" s="11"/>
      <c r="E8" s="37"/>
    </row>
    <row r="9" spans="1:13" ht="26.25" hidden="1" customHeight="1" x14ac:dyDescent="0.35">
      <c r="A9" s="9">
        <v>3</v>
      </c>
      <c r="B9" s="15" t="s">
        <v>4</v>
      </c>
      <c r="C9" s="10">
        <v>0</v>
      </c>
      <c r="D9" s="11"/>
      <c r="E9" s="34"/>
    </row>
    <row r="10" spans="1:13" ht="33" customHeight="1" x14ac:dyDescent="0.35">
      <c r="A10" s="9">
        <v>4</v>
      </c>
      <c r="B10" s="15" t="s">
        <v>20</v>
      </c>
      <c r="C10" s="10">
        <v>6080.48</v>
      </c>
      <c r="D10" s="11"/>
      <c r="E10" s="9">
        <f>292.22+926.64</f>
        <v>1218.8600000000001</v>
      </c>
      <c r="M10">
        <v>45113.36</v>
      </c>
    </row>
    <row r="11" spans="1:13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13" ht="139.5" customHeight="1" x14ac:dyDescent="0.35">
      <c r="A12" s="9">
        <v>6</v>
      </c>
      <c r="B12" s="15" t="s">
        <v>19</v>
      </c>
      <c r="C12" s="10">
        <v>71939.960000000006</v>
      </c>
      <c r="D12" s="11"/>
      <c r="E12" s="33">
        <f>8076.56+33368.98+6540.35+8789.391+4569.07+3401.74+90062.11+1815.62+15511.73</f>
        <v>172135.55100000001</v>
      </c>
      <c r="M12">
        <v>19361.79</v>
      </c>
    </row>
    <row r="13" spans="1:13" ht="78" customHeight="1" x14ac:dyDescent="0.25">
      <c r="A13" s="9">
        <v>7</v>
      </c>
      <c r="B13" s="16" t="s">
        <v>23</v>
      </c>
      <c r="C13" s="10">
        <v>62930.12</v>
      </c>
      <c r="D13" s="11"/>
      <c r="E13" s="34"/>
      <c r="M13">
        <v>25728.26</v>
      </c>
    </row>
    <row r="14" spans="1:13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13" ht="52.5" customHeight="1" x14ac:dyDescent="0.25">
      <c r="A15" s="9">
        <v>9</v>
      </c>
      <c r="B15" s="8" t="s">
        <v>7</v>
      </c>
      <c r="C15" s="10">
        <v>55671.71</v>
      </c>
      <c r="D15" s="11"/>
      <c r="E15" s="29">
        <f>5727.83+6174.66+5829.83+5074.28+4868.37+4713.4+4348.11+4600.31+7108.04</f>
        <v>48444.829999999994</v>
      </c>
      <c r="M15">
        <v>16266.4</v>
      </c>
    </row>
    <row r="16" spans="1:13" ht="12.75" hidden="1" customHeight="1" x14ac:dyDescent="0.35">
      <c r="A16" s="9">
        <v>10</v>
      </c>
      <c r="B16" s="15" t="s">
        <v>8</v>
      </c>
      <c r="C16" s="10">
        <v>0</v>
      </c>
      <c r="D16" s="11"/>
      <c r="E16" s="29"/>
    </row>
    <row r="17" spans="1:15" ht="69.75" customHeight="1" x14ac:dyDescent="0.35">
      <c r="A17" s="9">
        <v>11</v>
      </c>
      <c r="B17" s="15" t="s">
        <v>9</v>
      </c>
      <c r="C17" s="10">
        <v>4388.28</v>
      </c>
      <c r="D17" s="11"/>
      <c r="E17" s="14">
        <v>0</v>
      </c>
      <c r="M17">
        <v>13424.19</v>
      </c>
    </row>
    <row r="18" spans="1:15" ht="23.25" x14ac:dyDescent="0.35">
      <c r="A18" s="9">
        <v>12</v>
      </c>
      <c r="B18" s="13" t="s">
        <v>10</v>
      </c>
      <c r="C18" s="14">
        <v>1547.55</v>
      </c>
      <c r="D18" s="11"/>
      <c r="E18" s="9">
        <f>185.46+181.26+182.58+192.53</f>
        <v>741.83</v>
      </c>
      <c r="M18">
        <v>103690.48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17433.3</v>
      </c>
      <c r="D20" s="11"/>
      <c r="E20" s="9">
        <f>459.11+472.99+452.65+476.62+438.17+379.7+437.12+386.83+404.91</f>
        <v>3908.0999999999995</v>
      </c>
      <c r="M20">
        <v>16659.419999999998</v>
      </c>
    </row>
    <row r="21" spans="1:15" ht="23.25" x14ac:dyDescent="0.3">
      <c r="A21" s="17">
        <v>15</v>
      </c>
      <c r="B21" s="18" t="s">
        <v>13</v>
      </c>
      <c r="C21" s="19">
        <f>(C7+C8+C9+C10+C11+C12+C13+C14+C15+C16+C17+C18+C19+C20)*10%</f>
        <v>34747.310000000005</v>
      </c>
      <c r="D21" s="20">
        <f>ROUND((D7+D8+D9+D10+D11+D12+D13+D14+D15+D16+D17+D18+D19+D20)*[1]розрахунок!D42/100,3)</f>
        <v>0</v>
      </c>
      <c r="E21" s="14">
        <f>SUM(E7:E20)*10%</f>
        <v>28788.103100000004</v>
      </c>
      <c r="M21">
        <f>SUM(M6:N20)</f>
        <v>287882.14999999997</v>
      </c>
    </row>
    <row r="22" spans="1:15" ht="23.25" x14ac:dyDescent="0.3">
      <c r="A22" s="17">
        <v>16</v>
      </c>
      <c r="B22" s="18" t="s">
        <v>14</v>
      </c>
      <c r="C22" s="19">
        <f>ROUND((C7+C8+C9+C10+C11+C12+C13+C14+C15+C16+C17+C18+C19+C20+C21)*0.2,2)</f>
        <v>76444.08</v>
      </c>
      <c r="D22" s="20">
        <f>ROUND((D7+D8+D9+D10+D11+D12+D13+D14+D15+D16+D17+D18+D19+D20+D21)*[1]розрахунок!D41/100,3)</f>
        <v>0</v>
      </c>
      <c r="E22" s="14">
        <f>SUM(E7:E21)*20%</f>
        <v>63333.826820000009</v>
      </c>
      <c r="M22">
        <f>M21*10%</f>
        <v>28788.214999999997</v>
      </c>
    </row>
    <row r="23" spans="1:15" ht="45" customHeight="1" x14ac:dyDescent="0.3">
      <c r="A23" s="17">
        <v>17</v>
      </c>
      <c r="B23" s="21" t="s">
        <v>15</v>
      </c>
      <c r="C23" s="22">
        <f>SUM(C7:C22)</f>
        <v>458664.49000000005</v>
      </c>
      <c r="D23" s="19">
        <f>D22+D21+D20+D19+D18+D17+D16+D15+D14+D13+D12+D11+D10+D9+D8+D7</f>
        <v>0</v>
      </c>
      <c r="E23" s="14">
        <f>SUM(E7:E22)</f>
        <v>380002.96092000004</v>
      </c>
      <c r="M23">
        <f>(M21+M22)*20%</f>
        <v>63334.073000000004</v>
      </c>
    </row>
    <row r="24" spans="1:15" ht="23.25" x14ac:dyDescent="0.35">
      <c r="A24" s="36"/>
      <c r="B24" s="36"/>
      <c r="C24" s="36"/>
      <c r="D24" s="36"/>
      <c r="E24" s="23"/>
      <c r="M24">
        <f>M21+M22+M23</f>
        <v>380004.43799999997</v>
      </c>
    </row>
    <row r="25" spans="1:15" ht="23.25" x14ac:dyDescent="0.35">
      <c r="A25" s="30" t="s">
        <v>21</v>
      </c>
      <c r="B25" s="30"/>
      <c r="C25" s="30"/>
      <c r="D25" s="30"/>
      <c r="E25" s="23"/>
    </row>
    <row r="26" spans="1:15" ht="23.25" x14ac:dyDescent="0.35">
      <c r="A26" s="30"/>
      <c r="B26" s="30"/>
      <c r="C26" s="30"/>
      <c r="D26" s="30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2020-06-30T08:58:16Z</cp:lastPrinted>
  <dcterms:created xsi:type="dcterms:W3CDTF">2020-04-09T12:14:42Z</dcterms:created>
  <dcterms:modified xsi:type="dcterms:W3CDTF">2020-06-30T08:59:21Z</dcterms:modified>
</cp:coreProperties>
</file>