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2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2" l="1"/>
  <c r="N6" i="2" l="1"/>
  <c r="E20" i="2"/>
  <c r="E12" i="2"/>
  <c r="E7" i="2"/>
  <c r="E8" i="2"/>
  <c r="E18" i="2" l="1"/>
  <c r="C22" i="2"/>
  <c r="C21" i="2" l="1"/>
  <c r="A5" i="2" l="1"/>
  <c r="D21" i="2"/>
  <c r="D22" i="2" s="1"/>
  <c r="D23" i="2" s="1"/>
  <c r="C23" i="2" l="1"/>
  <c r="E21" i="2"/>
  <c r="E22" i="2" l="1"/>
  <c r="M19" i="2" l="1"/>
  <c r="E23" i="2"/>
</calcChain>
</file>

<file path=xl/sharedStrings.xml><?xml version="1.0" encoding="utf-8"?>
<sst xmlns="http://schemas.openxmlformats.org/spreadsheetml/2006/main" count="28" uniqueCount="28">
  <si>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</si>
  <si>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</si>
  <si>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</si>
  <si>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</si>
  <si>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</si>
  <si>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</si>
  <si>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</si>
  <si>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</si>
  <si>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</si>
  <si>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</si>
  <si>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</si>
  <si>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</si>
  <si>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</si>
  <si>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</si>
  <si>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</si>
  <si>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</si>
  <si>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</si>
  <si>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</si>
  <si>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</si>
  <si>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</si>
  <si>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</si>
  <si>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</si>
  <si>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ЗВІТ ПРО ВИКОНАННЯ КОШТОРИСУ
витрат на утримання багатоквартирного будинку та 
прибудинкової території за 9 місяців (жовтень 2019- червень 2020р)</t>
  </si>
  <si>
    <t>Поточний ремонт внутрішньобудинкових систем:водопостачання, водовідведення, теплопостачання</t>
  </si>
  <si>
    <t>м. Канів вул.Г. Дніпра буд. 47</t>
  </si>
  <si>
    <t>________</t>
  </si>
  <si>
    <t xml:space="preserve">Запланована сума витрат за 12 місяців ( гривень) </t>
  </si>
  <si>
    <t>Фактична сума витрат за 9 місяців (гривень)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</si>
</sst>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0" fillId="0" borderId="0" xfId="0" applyNumberFormat="1"/>
    <xf numFmtId="2" fontId="13" fillId="2" borderId="0" xfId="0" applyNumberFormat="1" applyFont="1" applyFill="1"/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view="pageBreakPreview" topLeftCell="A3" zoomScale="60" zoomScaleNormal="59" zoomScalePageLayoutView="55" workbookViewId="0">
      <selection activeCell="C12" sqref="C12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3" max="13" width="14.14062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3" t="s">
        <v>17</v>
      </c>
      <c r="C1" s="34"/>
      <c r="D1" s="2"/>
    </row>
    <row r="2" spans="1:14" ht="21" x14ac:dyDescent="0.35">
      <c r="A2" s="3"/>
      <c r="B2" s="33" t="s">
        <v>16</v>
      </c>
      <c r="C2" s="34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6" t="s">
        <v>22</v>
      </c>
      <c r="B4" s="36"/>
      <c r="C4" s="36"/>
      <c r="D4" s="36"/>
      <c r="M4" s="30"/>
      <c r="N4" s="30"/>
    </row>
    <row r="5" spans="1:14" ht="20.25" x14ac:dyDescent="0.3">
      <c r="A5" s="24" t="str">
        <f>[1]Характеристика!A6</f>
        <v>Адреса</v>
      </c>
      <c r="B5" s="25" t="s">
        <v>24</v>
      </c>
      <c r="C5" s="4"/>
      <c r="D5" s="1"/>
      <c r="M5" s="30"/>
      <c r="N5" s="30"/>
    </row>
    <row r="6" spans="1:14" ht="89.25" customHeight="1" x14ac:dyDescent="0.4">
      <c r="A6" s="26" t="s">
        <v>0</v>
      </c>
      <c r="B6" s="27" t="s">
        <v>1</v>
      </c>
      <c r="C6" s="26" t="s">
        <v>26</v>
      </c>
      <c r="D6" s="26" t="s">
        <v>2</v>
      </c>
      <c r="E6" s="28" t="s">
        <v>27</v>
      </c>
      <c r="M6" s="30"/>
      <c r="N6" s="31">
        <f>E7+E8+E12+E15+E18+E20-N7-N8-N9-N12-N13-N15-N17-N18</f>
        <v>34245.799999999996</v>
      </c>
    </row>
    <row r="7" spans="1:14" ht="81" customHeight="1" x14ac:dyDescent="0.25">
      <c r="A7" s="9">
        <v>1</v>
      </c>
      <c r="B7" s="8" t="s">
        <v>18</v>
      </c>
      <c r="C7" s="10">
        <v>131647.71</v>
      </c>
      <c r="D7" s="11"/>
      <c r="E7" s="12">
        <f>2110.28+954.05+9793.66+1306.44+9123.85+267.55+9046.44+300.1+9318.49+1449.17+8176.42+18689.08+8830.44+5850.26+11974.56+499.49+10644.05+1202.96</f>
        <v>109537.29000000001</v>
      </c>
      <c r="M7" s="30"/>
      <c r="N7">
        <v>135946.63</v>
      </c>
    </row>
    <row r="8" spans="1:14" ht="28.5" customHeight="1" x14ac:dyDescent="0.35">
      <c r="A8" s="9">
        <v>2</v>
      </c>
      <c r="B8" s="13" t="s">
        <v>3</v>
      </c>
      <c r="C8" s="14">
        <v>92680.76</v>
      </c>
      <c r="D8" s="11"/>
      <c r="E8" s="38">
        <f>8602.47+8847.66+8902.39+8919.06+15491.69+11739.41+11371.97+10468.06+9385.12</f>
        <v>93727.829999999987</v>
      </c>
      <c r="M8" s="30"/>
      <c r="N8">
        <v>30052.43</v>
      </c>
    </row>
    <row r="9" spans="1:14" ht="26.25" customHeight="1" x14ac:dyDescent="0.35">
      <c r="A9" s="9">
        <v>3</v>
      </c>
      <c r="B9" s="15" t="s">
        <v>4</v>
      </c>
      <c r="C9" s="10">
        <v>24830.02</v>
      </c>
      <c r="D9" s="11"/>
      <c r="E9" s="39"/>
      <c r="M9" s="30"/>
      <c r="N9">
        <v>29256.76</v>
      </c>
    </row>
    <row r="10" spans="1:14" ht="33" hidden="1" customHeight="1" x14ac:dyDescent="0.35">
      <c r="A10" s="9">
        <v>4</v>
      </c>
      <c r="B10" s="15" t="s">
        <v>20</v>
      </c>
      <c r="C10" s="10"/>
      <c r="D10" s="11"/>
      <c r="E10" s="9"/>
      <c r="M10" s="30"/>
    </row>
    <row r="11" spans="1:14" ht="112.5" hidden="1" customHeight="1" x14ac:dyDescent="0.35">
      <c r="A11" s="9">
        <v>5</v>
      </c>
      <c r="B11" s="15" t="s">
        <v>5</v>
      </c>
      <c r="C11" s="10"/>
      <c r="D11" s="11"/>
      <c r="E11" s="14"/>
      <c r="M11" s="30"/>
    </row>
    <row r="12" spans="1:14" ht="139.5" customHeight="1" x14ac:dyDescent="0.35">
      <c r="A12" s="9">
        <v>6</v>
      </c>
      <c r="B12" s="15" t="s">
        <v>19</v>
      </c>
      <c r="C12" s="10">
        <v>136307.29</v>
      </c>
      <c r="D12" s="11"/>
      <c r="E12" s="35">
        <f>116449.31+2625.48+3572.22+44.69+1817.93+4711.25+10197.23+890.58+1937.89+5391.72</f>
        <v>147638.29999999999</v>
      </c>
      <c r="M12" s="30"/>
      <c r="N12">
        <v>27413.05</v>
      </c>
    </row>
    <row r="13" spans="1:14" ht="78" customHeight="1" x14ac:dyDescent="0.25">
      <c r="A13" s="9">
        <v>7</v>
      </c>
      <c r="B13" s="16" t="s">
        <v>23</v>
      </c>
      <c r="C13" s="10">
        <v>98863.35</v>
      </c>
      <c r="D13" s="11"/>
      <c r="E13" s="35"/>
      <c r="M13" s="30"/>
      <c r="N13">
        <v>38073.58</v>
      </c>
    </row>
    <row r="14" spans="1:14" ht="91.5" hidden="1" customHeight="1" x14ac:dyDescent="0.25">
      <c r="A14" s="9">
        <v>8</v>
      </c>
      <c r="B14" s="8" t="s">
        <v>6</v>
      </c>
      <c r="C14" s="10"/>
      <c r="D14" s="11"/>
      <c r="E14" s="14"/>
      <c r="M14" s="30"/>
    </row>
    <row r="15" spans="1:14" ht="36" customHeight="1" x14ac:dyDescent="0.25">
      <c r="A15" s="9">
        <v>9</v>
      </c>
      <c r="B15" s="8" t="s">
        <v>7</v>
      </c>
      <c r="C15" s="10">
        <v>31572.04</v>
      </c>
      <c r="D15" s="11"/>
      <c r="E15" s="29">
        <f>4301.37+3804.62+4181.18+3817.83+3571.34+3095.36+3151.72+2956.78+4291.28</f>
        <v>33171.480000000003</v>
      </c>
      <c r="M15" s="30"/>
      <c r="N15">
        <v>55440.77</v>
      </c>
    </row>
    <row r="16" spans="1:14" ht="55.5" hidden="1" customHeight="1" x14ac:dyDescent="0.35">
      <c r="A16" s="9">
        <v>10</v>
      </c>
      <c r="B16" s="15" t="s">
        <v>8</v>
      </c>
      <c r="C16" s="10"/>
      <c r="D16" s="11"/>
      <c r="E16" s="29"/>
      <c r="M16" s="30"/>
    </row>
    <row r="17" spans="1:15" ht="69.75" customHeight="1" x14ac:dyDescent="0.35">
      <c r="A17" s="9">
        <v>11</v>
      </c>
      <c r="B17" s="15" t="s">
        <v>9</v>
      </c>
      <c r="C17" s="10">
        <v>4556.53</v>
      </c>
      <c r="D17" s="11"/>
      <c r="E17" s="14" t="s">
        <v>25</v>
      </c>
      <c r="M17" s="30"/>
      <c r="N17">
        <v>33336.49</v>
      </c>
    </row>
    <row r="18" spans="1:15" ht="23.25" x14ac:dyDescent="0.35">
      <c r="A18" s="9">
        <v>12</v>
      </c>
      <c r="B18" s="13" t="s">
        <v>10</v>
      </c>
      <c r="C18" s="14">
        <v>1151.6600000000001</v>
      </c>
      <c r="D18" s="11"/>
      <c r="E18" s="9">
        <f>308.04+296.74+290.02+59.64</f>
        <v>954.43999999999994</v>
      </c>
      <c r="M18" s="30"/>
      <c r="N18">
        <v>31594.29</v>
      </c>
    </row>
    <row r="19" spans="1:15" ht="23.25" hidden="1" x14ac:dyDescent="0.35">
      <c r="A19" s="9">
        <v>13</v>
      </c>
      <c r="B19" s="13" t="s">
        <v>11</v>
      </c>
      <c r="C19" s="14"/>
      <c r="D19" s="11"/>
      <c r="E19" s="14"/>
      <c r="M19" s="30">
        <f t="shared" ref="M19" si="0">E19+E22+E24+E27+E29+E30+E32</f>
        <v>91379.156000000003</v>
      </c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45205.66</v>
      </c>
      <c r="D20" s="11"/>
      <c r="E20" s="9">
        <f>3221.11+3674.57+3209.56+3170.27+3531.64+3253.25+3181.88+3757.51+3330.67</f>
        <v>30330.46</v>
      </c>
      <c r="M20" s="30"/>
      <c r="N20">
        <v>33239.410000000003</v>
      </c>
    </row>
    <row r="21" spans="1:15" ht="23.25" x14ac:dyDescent="0.3">
      <c r="A21" s="17">
        <v>15</v>
      </c>
      <c r="B21" s="18" t="s">
        <v>13</v>
      </c>
      <c r="C21" s="19">
        <f>(C7+C8+C9+C10+C11+C12+C13+C14+C15+C16+C17+C18+C19+C20)*10%</f>
        <v>56681.502000000008</v>
      </c>
      <c r="D21" s="20">
        <f>ROUND((D7+D8+D9+D10+D11+D12+D13+D14+D15+D16+D17+D18+D19+D20)*[1]розрахунок!D42/100,3)</f>
        <v>0</v>
      </c>
      <c r="E21" s="14">
        <f>SUM(E7:E20)*10%</f>
        <v>41535.980000000003</v>
      </c>
    </row>
    <row r="22" spans="1:15" ht="23.25" x14ac:dyDescent="0.3">
      <c r="A22" s="17">
        <v>16</v>
      </c>
      <c r="B22" s="18" t="s">
        <v>14</v>
      </c>
      <c r="C22" s="19">
        <f>ROUND((C7+C8+C9+C10+C11+C12+C13+C14+C15+C16+C17+C18+C19+C20+C21)*0.2,2)</f>
        <v>124699.3</v>
      </c>
      <c r="D22" s="20">
        <f>ROUND((D7+D8+D9+D10+D11+D12+D13+D14+D15+D16+D17+D18+D19+D20+D21)*[1]розрахунок!D41/100,3)</f>
        <v>0</v>
      </c>
      <c r="E22" s="14">
        <f>SUM(E7:E21)*20%</f>
        <v>91379.156000000003</v>
      </c>
    </row>
    <row r="23" spans="1:15" ht="45" customHeight="1" x14ac:dyDescent="0.3">
      <c r="A23" s="17">
        <v>17</v>
      </c>
      <c r="B23" s="21" t="s">
        <v>15</v>
      </c>
      <c r="C23" s="22">
        <f>SUM(C7:C22)</f>
        <v>748195.82200000004</v>
      </c>
      <c r="D23" s="19">
        <f>D22+D21+D20+D19+D18+D17+D16+D15+D14+D13+D12+D11+D10+D9+D8+D7</f>
        <v>0</v>
      </c>
      <c r="E23" s="14">
        <f>SUM(E7:E22)</f>
        <v>548274.93599999999</v>
      </c>
      <c r="M23" s="30"/>
    </row>
    <row r="24" spans="1:15" ht="23.25" x14ac:dyDescent="0.35">
      <c r="A24" s="37"/>
      <c r="B24" s="37"/>
      <c r="C24" s="37"/>
      <c r="D24" s="37"/>
      <c r="E24" s="23"/>
    </row>
    <row r="25" spans="1:15" ht="23.25" x14ac:dyDescent="0.35">
      <c r="A25" s="32" t="s">
        <v>21</v>
      </c>
      <c r="B25" s="32"/>
      <c r="C25" s="32"/>
      <c r="D25" s="32"/>
      <c r="E25" s="23"/>
    </row>
    <row r="26" spans="1:15" ht="23.25" x14ac:dyDescent="0.35">
      <c r="A26" s="32"/>
      <c r="B26" s="32"/>
      <c r="C26" s="32"/>
      <c r="D26" s="32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A4:D4"/>
    <mergeCell ref="A24:D24"/>
    <mergeCell ref="E8:E9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KOTENKO</cp:lastModifiedBy>
  <cp:lastPrinted>2020-04-10T05:49:27Z</cp:lastPrinted>
  <dcterms:created xsi:type="dcterms:W3CDTF">2020-04-09T12:14:42Z</dcterms:created>
  <dcterms:modified xsi:type="dcterms:W3CDTF">2020-07-22T07:49:49Z</dcterms:modified>
</cp:coreProperties>
</file>