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4\"/>
    </mc:Choice>
  </mc:AlternateContent>
  <xr:revisionPtr revIDLastSave="0" documentId="13_ncr:1_{EFC46743-E928-45CD-B6F5-AAC34134EF1C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Лист2!$A$1:$E$26</definedName>
  </definedNames>
  <calcPr calcId="181029"/>
</workbook>
</file>

<file path=xl/calcChain.xml><?xml version="1.0" encoding="utf-8"?>
<calcChain xmlns="http://schemas.openxmlformats.org/spreadsheetml/2006/main">
  <c r="E18" i="2" l="1"/>
  <c r="E20" i="2"/>
  <c r="E12" i="2"/>
  <c r="E7" i="2"/>
  <c r="E8" i="2"/>
  <c r="E15" i="2"/>
  <c r="C21" i="2"/>
  <c r="E10" i="2" l="1"/>
  <c r="A5" i="2" l="1"/>
  <c r="D7" i="2"/>
  <c r="D8" i="2"/>
  <c r="D9" i="2"/>
  <c r="D10" i="2"/>
  <c r="D12" i="2"/>
  <c r="D13" i="2"/>
  <c r="D15" i="2"/>
  <c r="C16" i="2"/>
  <c r="C22" i="2" s="1"/>
  <c r="C23" i="2" s="1"/>
  <c r="D16" i="2"/>
  <c r="D17" i="2"/>
  <c r="D18" i="2"/>
  <c r="D20" i="2"/>
  <c r="D21" i="2" l="1"/>
  <c r="D22" i="2" s="1"/>
  <c r="E21" i="2"/>
  <c r="D23" i="2" l="1"/>
  <c r="E22" i="2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<sst xmlns="http://schemas.openxmlformats.org/spreadsheetml/2006/main" count="27" uniqueCount="27">
  <si>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</si>
  <si>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</si>
  <si>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</si>
  <si>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</si>
  <si>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</si>
  <si>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</si>
  <si>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</si>
  <si>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</si>
  <si>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</si>
  <si>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</si>
  <si>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</si>
  <si>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</si>
  <si>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</si>
  <si>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</si>
  <si>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</si>
  <si>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</si>
  <si>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</si>
  <si>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</si>
  <si>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м. Канів вул. Героїв Дніпра буд 25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</si>
  <si>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газопостачання, зливової каналізації</t>
  </si>
  <si>
    <t>Обслуговування вентиляційних каналів</t>
  </si>
  <si>
    <t>ЗВІТ ПРО ВИКОНАННЯ КОШТОРИСУ
витрат на утримання багатоквартирного будинку та 
прибудинкової території за 9 місяців (липень 2020 р- березень 2021 р)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</si>
  <si>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частковий ремонт покрівлі – 20 м;
- виготовлення та встановлення поручня на сходах будинку</t>
    </r>
  </si>
  <si>
    <r>
      <t xml:space="preserve">Поточний ремонт внутрішньобудинкових систем:водопостачання, водовідведення, теплопостачання, зливової каналізації:
- </t>
    </r>
    <r>
      <rPr>
        <i/>
        <sz val="18"/>
        <color theme="1"/>
        <rFont val="Times New Roman"/>
        <family val="1"/>
        <charset val="204"/>
      </rPr>
      <t>часткова заміна труби ливневої каналізації на 9-му поверсі будинку - 3 м;
- ремонт труб опалення в підвалі будинку – 28 м;
- фарбування труб газопроводу;
- заміна засувок на трубах опалення в підвалі будинку – 4 шт;
- часткова заміна труб каналізації в підвалі будинку – 1,5 м;</t>
    </r>
    <r>
      <rPr>
        <sz val="18"/>
        <color theme="1"/>
        <rFont val="Times New Roman"/>
        <family val="1"/>
        <charset val="204"/>
      </rPr>
      <t xml:space="preserve">
- </t>
    </r>
    <r>
      <rPr>
        <i/>
        <sz val="18"/>
        <color theme="1"/>
        <rFont val="Times New Roman"/>
        <family val="1"/>
        <charset val="204"/>
      </rPr>
      <t>частковий ремонт труб ливневої каналізації в підвалі будинку.</t>
    </r>
  </si>
  <si>
    <t>Запланована сума витрат на 12 місяців, гривень</t>
  </si>
  <si>
    <t>Фактична сума витрат за 9 місяців, гривень</t>
  </si>
  <si>
    <t>Адміністрація КП "ЖЕК"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</si>
</sst>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  <row r="18">
          <cell r="G18">
            <v>1.3380000000000001</v>
          </cell>
        </row>
      </sheetData>
      <sheetData sheetId="8">
        <row r="13">
          <cell r="K13">
            <v>11427.37690190928</v>
          </cell>
        </row>
        <row r="15">
          <cell r="K15">
            <v>0.37097055258762762</v>
          </cell>
        </row>
      </sheetData>
      <sheetData sheetId="9">
        <row r="16">
          <cell r="H16">
            <v>56910.152733956129</v>
          </cell>
        </row>
        <row r="18">
          <cell r="K18">
            <v>1.8474922975573342</v>
          </cell>
        </row>
      </sheetData>
      <sheetData sheetId="10">
        <row r="23">
          <cell r="F23">
            <v>2388.7606488061538</v>
          </cell>
        </row>
        <row r="25">
          <cell r="F25">
            <v>7.7547092871255469E-2</v>
          </cell>
        </row>
      </sheetData>
      <sheetData sheetId="11">
        <row r="15">
          <cell r="H15">
            <v>8532.8910730868465</v>
          </cell>
        </row>
        <row r="17">
          <cell r="H17">
            <v>0.27700464462689411</v>
          </cell>
        </row>
      </sheetData>
      <sheetData sheetId="12">
        <row r="15">
          <cell r="H15">
            <v>39937.236629637307</v>
          </cell>
        </row>
        <row r="17">
          <cell r="H17">
            <v>1.2964964494753053</v>
          </cell>
        </row>
      </sheetData>
      <sheetData sheetId="13">
        <row r="16">
          <cell r="G16">
            <v>0</v>
          </cell>
        </row>
        <row r="18">
          <cell r="G18">
            <v>0</v>
          </cell>
        </row>
      </sheetData>
      <sheetData sheetId="14">
        <row r="23">
          <cell r="G23">
            <v>2854.7479760936044</v>
          </cell>
        </row>
        <row r="25">
          <cell r="G25">
            <v>9.2674586939800185E-2</v>
          </cell>
        </row>
      </sheetData>
      <sheetData sheetId="15">
        <row r="13">
          <cell r="F13">
            <v>464.26417874347987</v>
          </cell>
        </row>
        <row r="15">
          <cell r="F15">
            <v>1.5071554952067259E-2</v>
          </cell>
        </row>
      </sheetData>
      <sheetData sheetId="16">
        <row r="13">
          <cell r="I13">
            <v>18345.36</v>
          </cell>
        </row>
        <row r="15">
          <cell r="I15">
            <v>0.59555122711336184</v>
          </cell>
        </row>
      </sheetData>
      <sheetData sheetId="17">
        <row r="15">
          <cell r="G15">
            <v>4914.8820143999992</v>
          </cell>
        </row>
        <row r="17">
          <cell r="G17">
            <v>0.15955337015971949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view="pageBreakPreview" topLeftCell="A20" zoomScale="60" zoomScaleNormal="59" zoomScalePageLayoutView="55" workbookViewId="0">
      <selection activeCell="A26" sqref="A26:D26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4" max="14" width="11.7109375" customWidth="1"/>
  </cols>
  <sheetData>
    <row r="1" spans="1:5" ht="21" x14ac:dyDescent="0.35">
      <c r="A1" s="3"/>
      <c r="B1" s="30" t="s">
        <v>17</v>
      </c>
      <c r="C1" s="31"/>
      <c r="D1" s="2"/>
    </row>
    <row r="2" spans="1:5" ht="21" x14ac:dyDescent="0.35">
      <c r="A2" s="3"/>
      <c r="B2" s="30" t="s">
        <v>16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21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18</v>
      </c>
      <c r="C5" s="4"/>
      <c r="D5" s="1"/>
    </row>
    <row r="6" spans="1:5" ht="116.25" customHeight="1" x14ac:dyDescent="0.25">
      <c r="A6" s="26" t="s">
        <v>0</v>
      </c>
      <c r="B6" s="27" t="s">
        <v>1</v>
      </c>
      <c r="C6" s="26" t="s">
        <v>24</v>
      </c>
      <c r="D6" s="26" t="s">
        <v>2</v>
      </c>
      <c r="E6" s="28" t="s">
        <v>25</v>
      </c>
    </row>
    <row r="7" spans="1:5" ht="101.25" customHeight="1" x14ac:dyDescent="0.25">
      <c r="A7" s="9">
        <v>1</v>
      </c>
      <c r="B7" s="8" t="s">
        <v>19</v>
      </c>
      <c r="C7" s="10">
        <v>61464.480000000003</v>
      </c>
      <c r="D7" s="11">
        <f>'[1]ТО внутріньобудин'!K18</f>
        <v>1.8474922975573342</v>
      </c>
      <c r="E7" s="12">
        <f>3132.26+237.72+2970.28+147.22+3418.79+70.06+3072.62+158.67+3680.47+223.36+2806.32+205.05+2949.55+116.38+2721.79+2192.76+3184.8+3318.24</f>
        <v>34606.340000000004</v>
      </c>
    </row>
    <row r="8" spans="1:5" ht="28.5" customHeight="1" x14ac:dyDescent="0.35">
      <c r="A8" s="9">
        <v>2</v>
      </c>
      <c r="B8" s="13" t="s">
        <v>3</v>
      </c>
      <c r="C8" s="14">
        <v>18914.07</v>
      </c>
      <c r="D8" s="11">
        <f>[1]ліфти!I15</f>
        <v>0.59555122711336184</v>
      </c>
      <c r="E8" s="32">
        <f>2049.11+2164.93+1818.37+1907.84+2830.98+1980.91+1712.69+2126.21+1945.46</f>
        <v>18536.5</v>
      </c>
    </row>
    <row r="9" spans="1:5" ht="26.25" customHeight="1" x14ac:dyDescent="0.35">
      <c r="A9" s="9">
        <v>3</v>
      </c>
      <c r="B9" s="15" t="s">
        <v>4</v>
      </c>
      <c r="C9" s="10">
        <v>5067.33</v>
      </c>
      <c r="D9" s="11">
        <f>[1]диспетчериз!G17</f>
        <v>0.15955337015971949</v>
      </c>
      <c r="E9" s="32"/>
    </row>
    <row r="10" spans="1:5" ht="33" customHeight="1" x14ac:dyDescent="0.35">
      <c r="A10" s="9">
        <v>4</v>
      </c>
      <c r="B10" s="15" t="s">
        <v>20</v>
      </c>
      <c r="C10" s="10">
        <v>2617.48</v>
      </c>
      <c r="D10" s="11">
        <f>[1]вентканали!F25</f>
        <v>7.7547092871255469E-2</v>
      </c>
      <c r="E10" s="9">
        <f>3257.22+210.86</f>
        <v>3468.08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>
        <v>0</v>
      </c>
      <c r="E11" s="14">
        <v>0</v>
      </c>
    </row>
    <row r="12" spans="1:5" ht="234" customHeight="1" x14ac:dyDescent="0.35">
      <c r="A12" s="9">
        <v>6</v>
      </c>
      <c r="B12" s="15" t="s">
        <v>22</v>
      </c>
      <c r="C12" s="10">
        <v>12104.29</v>
      </c>
      <c r="D12" s="11">
        <f>'[1]поточ рем. констр.ел '!H17</f>
        <v>0.27700464462689411</v>
      </c>
      <c r="E12" s="33">
        <f>1618.1+1338.24+4249.9+708.08+659.38+17744.36+656.96+1120.76+2873.93</f>
        <v>30969.709999999995</v>
      </c>
    </row>
    <row r="13" spans="1:5" ht="339.75" customHeight="1" x14ac:dyDescent="0.25">
      <c r="A13" s="9">
        <v>7</v>
      </c>
      <c r="B13" s="16" t="s">
        <v>23</v>
      </c>
      <c r="C13" s="10">
        <v>25181.96</v>
      </c>
      <c r="D13" s="11">
        <f>'[1]поточ рем. внутр.б.мереж'!H17</f>
        <v>1.2964964494753053</v>
      </c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>
        <v>0</v>
      </c>
      <c r="E14" s="9">
        <v>0</v>
      </c>
    </row>
    <row r="15" spans="1:5" ht="36" customHeight="1" x14ac:dyDescent="0.25">
      <c r="A15" s="9">
        <v>9</v>
      </c>
      <c r="B15" s="8" t="s">
        <v>7</v>
      </c>
      <c r="C15" s="10">
        <v>32997.82</v>
      </c>
      <c r="D15" s="11">
        <f>[1]прибирання!G18</f>
        <v>1.3380000000000001</v>
      </c>
      <c r="E15" s="33">
        <f>3817.68+3649.31+4362.36+3785.65+3805.17+3549.83+3345.11+3632.41+3893.99</f>
        <v>33841.51</v>
      </c>
    </row>
    <row r="16" spans="1:5" ht="55.5" hidden="1" customHeight="1" x14ac:dyDescent="0.35">
      <c r="A16" s="9">
        <v>10</v>
      </c>
      <c r="B16" s="15" t="s">
        <v>8</v>
      </c>
      <c r="C16" s="10">
        <f>[1]сход.клітки!G16</f>
        <v>0</v>
      </c>
      <c r="D16" s="11">
        <f>[1]сход.клітки!G18</f>
        <v>0</v>
      </c>
      <c r="E16" s="33"/>
    </row>
    <row r="17" spans="1:5" ht="69.75" customHeight="1" x14ac:dyDescent="0.35">
      <c r="A17" s="9">
        <v>11</v>
      </c>
      <c r="B17" s="15" t="s">
        <v>9</v>
      </c>
      <c r="C17" s="10">
        <v>3340.01</v>
      </c>
      <c r="D17" s="11">
        <f>[1]Сніг!G25</f>
        <v>9.2674586939800185E-2</v>
      </c>
      <c r="E17" s="33"/>
    </row>
    <row r="18" spans="1:5" ht="23.25" x14ac:dyDescent="0.35">
      <c r="A18" s="9">
        <v>12</v>
      </c>
      <c r="B18" s="13" t="s">
        <v>10</v>
      </c>
      <c r="C18" s="14">
        <v>474.25</v>
      </c>
      <c r="D18" s="11">
        <f>[1]дератизація!F15</f>
        <v>1.5071554952067259E-2</v>
      </c>
      <c r="E18" s="9">
        <f>60.76+57.68+58.94</f>
        <v>177.38</v>
      </c>
    </row>
    <row r="19" spans="1:5" ht="23.25" hidden="1" x14ac:dyDescent="0.35">
      <c r="A19" s="9">
        <v>13</v>
      </c>
      <c r="B19" s="13" t="s">
        <v>11</v>
      </c>
      <c r="C19" s="14">
        <v>0</v>
      </c>
      <c r="D19" s="11"/>
      <c r="E19" s="9"/>
    </row>
    <row r="20" spans="1:5" ht="99" customHeight="1" x14ac:dyDescent="0.35">
      <c r="A20" s="9">
        <v>14</v>
      </c>
      <c r="B20" s="15" t="s">
        <v>12</v>
      </c>
      <c r="C20" s="10">
        <v>13381.95</v>
      </c>
      <c r="D20" s="11">
        <f>[1]освітлення!K15</f>
        <v>0.37097055258762762</v>
      </c>
      <c r="E20" s="9">
        <f>987.08+880.78+1051.48+929.76+952.09+1000.82+855.57+1248.33+1086.45</f>
        <v>8992.36</v>
      </c>
    </row>
    <row r="21" spans="1:5" ht="22.5" x14ac:dyDescent="0.3">
      <c r="A21" s="17">
        <v>15</v>
      </c>
      <c r="B21" s="18" t="s">
        <v>13</v>
      </c>
      <c r="C21" s="19">
        <f>SUM(C7:C20)*10%</f>
        <v>17554.364000000001</v>
      </c>
      <c r="D21" s="20">
        <f>ROUND((D7+D8+D9+D10+D11+D12+D13+D14+D15+D16+D17+D18+D19+D20)*[1]розрахунок!D42/100,3)</f>
        <v>0.60699999999999998</v>
      </c>
      <c r="E21" s="19">
        <f>SUM(E7:E20)*10%</f>
        <v>13059.188000000002</v>
      </c>
    </row>
    <row r="22" spans="1:5" ht="22.5" x14ac:dyDescent="0.3">
      <c r="A22" s="17">
        <v>16</v>
      </c>
      <c r="B22" s="18" t="s">
        <v>14</v>
      </c>
      <c r="C22" s="19">
        <f t="shared" ref="C22:D22" si="0">SUM(C7:C21)*20%</f>
        <v>38619.600800000007</v>
      </c>
      <c r="D22" s="19">
        <f t="shared" si="0"/>
        <v>1.3354723552566734</v>
      </c>
      <c r="E22" s="19">
        <f>SUM(E7:E21)*20%</f>
        <v>28730.213600000006</v>
      </c>
    </row>
    <row r="23" spans="1:5" ht="45" customHeight="1" x14ac:dyDescent="0.3">
      <c r="A23" s="17">
        <v>17</v>
      </c>
      <c r="B23" s="21" t="s">
        <v>15</v>
      </c>
      <c r="C23" s="22">
        <f>SUM(C7:C22)</f>
        <v>231717.60480000003</v>
      </c>
      <c r="D23" s="19">
        <f>D22+D21+D20+D19+D18+D17+D16+D15+D14+D13+D12+D11+D10+D9+D8+D7</f>
        <v>8.0128341315400391</v>
      </c>
      <c r="E23" s="19">
        <f>SUM(E7:E22)</f>
        <v>172381.28160000005</v>
      </c>
    </row>
    <row r="24" spans="1:5" ht="23.25" x14ac:dyDescent="0.35">
      <c r="A24" s="35"/>
      <c r="B24" s="35"/>
      <c r="C24" s="35"/>
      <c r="D24" s="35"/>
      <c r="E24" s="23"/>
    </row>
    <row r="25" spans="1:5" ht="23.25" x14ac:dyDescent="0.35">
      <c r="A25" s="29" t="s">
        <v>26</v>
      </c>
      <c r="B25" s="29"/>
      <c r="C25" s="29"/>
      <c r="D25" s="29"/>
      <c r="E25" s="23"/>
    </row>
    <row r="26" spans="1:5" ht="23.25" x14ac:dyDescent="0.35">
      <c r="A26" s="29"/>
      <c r="B26" s="29"/>
      <c r="C26" s="29"/>
      <c r="D26" s="29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8:E9"/>
    <mergeCell ref="E12:E13"/>
    <mergeCell ref="E15:E17"/>
    <mergeCell ref="A4:D4"/>
    <mergeCell ref="A24:D24"/>
  </mergeCells>
  <pageMargins left="0.7" right="0.7" top="0.75" bottom="0.75" header="0.3" footer="0.3"/>
  <pageSetup paperSize="9" scale="60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2020-04-10T05:49:27Z</cp:lastPrinted>
  <dcterms:created xsi:type="dcterms:W3CDTF">2020-04-09T12:14:42Z</dcterms:created>
  <dcterms:modified xsi:type="dcterms:W3CDTF">2021-04-26T13:19:07Z</dcterms:modified>
</cp:coreProperties>
</file>