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A23CA3E3-5D63-4035-BAB9-D12AA88C1349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Лист2!$A$1:$F$26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/>
  <c r="C23" i="2"/>
  <c r="C21" i="2"/>
  <c r="A5" i="2" l="1"/>
  <c r="D7" i="2"/>
  <c r="D21" i="2" s="1"/>
  <c r="D22" i="2" s="1"/>
  <c r="D23" i="2" s="1"/>
  <c r="D8" i="2"/>
  <c r="D9" i="2"/>
  <c r="D10" i="2"/>
  <c r="D12" i="2"/>
  <c r="D13" i="2"/>
  <c r="D15" i="2"/>
  <c r="C16" i="2"/>
  <c r="D16" i="2"/>
  <c r="D17" i="2"/>
  <c r="D18" i="2"/>
  <c r="D20" i="2"/>
  <c r="C22" i="2" l="1"/>
  <c r="E21" i="2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<sst xmlns="http://schemas.openxmlformats.org/spreadsheetml/2006/main" count="26" uniqueCount="26">
  <si>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</si>
  <si>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</si>
  <si>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</si>
  <si>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</si>
  <si>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</si>
  <si>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</si>
  <si>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</si>
  <si>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</si>
  <si>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</si>
  <si>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</si>
  <si>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</si>
  <si>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</si>
  <si>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</si>
  <si>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</si>
  <si>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</si>
  <si>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</si>
  <si>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</si>
  <si>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</si>
  <si>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м. Канів вул. Героїв Дніпра буд 27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</si>
  <si>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газопостачання,зливової каналізації</t>
  </si>
  <si>
    <t>ЗВІТ ПРО ВИКОНАННЯ КОШТОРИСУ
витрат на утримання багатоквартирного будинку та 
прибудинкової території за 9 місяців (липень 2020 р - березень 2021 р)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</si>
  <si>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дитячої гірки;
- демонтаж облицювальної плитки фасаду будинку;
- фарбування труб газопроводу;
- ремонт цегляної кладки входу в підвал будинку – 0,03 м.куб;
- часткова заміна труб холодного водопостачання в підвалі будинку– </t>
    </r>
    <r>
      <rPr>
        <sz val="18"/>
        <color theme="1"/>
        <rFont val="Times New Roman"/>
        <family val="1"/>
        <charset val="204"/>
      </rPr>
      <t>3</t>
    </r>
    <r>
      <rPr>
        <i/>
        <sz val="18"/>
        <color theme="1"/>
        <rFont val="Times New Roman"/>
        <family val="1"/>
        <charset val="204"/>
      </rPr>
      <t xml:space="preserve"> м;</t>
    </r>
    <r>
      <rPr>
        <sz val="18"/>
        <color theme="1"/>
        <rFont val="Times New Roman"/>
        <family val="1"/>
        <charset val="204"/>
      </rPr>
      <t xml:space="preserve">
-</t>
    </r>
    <r>
      <rPr>
        <i/>
        <sz val="18"/>
        <color theme="1"/>
        <rFont val="Times New Roman"/>
        <family val="1"/>
        <charset val="204"/>
      </rPr>
      <t xml:space="preserve"> виготовлення та встановлення пандуса.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</si>
  <si>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>- часткова заміна труб холодного водопостачання в підвалі будинку– 3 м</t>
    </r>
  </si>
  <si>
    <t>Запланована сума витрат на 12 місяців, 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</si>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</sst>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3" zoomScale="60" zoomScaleNormal="59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3.140625" customWidth="1"/>
  </cols>
  <sheetData>
    <row r="1" spans="1:5" ht="21" x14ac:dyDescent="0.35">
      <c r="A1" s="3"/>
      <c r="B1" s="30" t="s">
        <v>17</v>
      </c>
      <c r="C1" s="31"/>
      <c r="D1" s="2"/>
    </row>
    <row r="2" spans="1:5" ht="21" x14ac:dyDescent="0.35">
      <c r="A2" s="3"/>
      <c r="B2" s="30" t="s">
        <v>16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20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18</v>
      </c>
      <c r="C5" s="4"/>
      <c r="D5" s="1"/>
    </row>
    <row r="6" spans="1:5" ht="99" customHeight="1" x14ac:dyDescent="0.25">
      <c r="A6" s="26" t="s">
        <v>0</v>
      </c>
      <c r="B6" s="27" t="s">
        <v>1</v>
      </c>
      <c r="C6" s="26" t="s">
        <v>23</v>
      </c>
      <c r="D6" s="26" t="s">
        <v>2</v>
      </c>
      <c r="E6" s="28" t="s">
        <v>24</v>
      </c>
    </row>
    <row r="7" spans="1:5" ht="99.75" customHeight="1" x14ac:dyDescent="0.25">
      <c r="A7" s="9">
        <v>1</v>
      </c>
      <c r="B7" s="8" t="s">
        <v>19</v>
      </c>
      <c r="C7" s="10">
        <v>61553.85</v>
      </c>
      <c r="D7" s="11">
        <f>'[1]ТО внутріньобудин'!K18</f>
        <v>1.8474922975573342</v>
      </c>
      <c r="E7" s="12">
        <f>2741.02+3551.08+2970.4+224.91+2826.15+124.85+3466.02+224.95+3094.33+159.79+3442.94+951.39+2991.26+112.59+3154.38+332.77+3207.3+2542.91</f>
        <v>36119.039999999994</v>
      </c>
    </row>
    <row r="8" spans="1:5" ht="28.5" customHeight="1" x14ac:dyDescent="0.35">
      <c r="A8" s="9">
        <v>2</v>
      </c>
      <c r="B8" s="13" t="s">
        <v>3</v>
      </c>
      <c r="C8" s="14">
        <v>18345.36</v>
      </c>
      <c r="D8" s="11">
        <f>[1]ліфти!I15</f>
        <v>0.59555122711336184</v>
      </c>
      <c r="E8" s="32">
        <f>2062.29+1661.19+1921.35+2014.24+1850.48+1763.69+2099.84+1987.5+1886.97</f>
        <v>17247.55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>
        <f>[1]диспетчериз!G17</f>
        <v>0.15955337015971949</v>
      </c>
      <c r="E9" s="32"/>
    </row>
    <row r="10" spans="1:5" ht="33" customHeight="1" x14ac:dyDescent="0.35">
      <c r="A10" s="9">
        <v>4</v>
      </c>
      <c r="B10" s="15" t="s">
        <v>5</v>
      </c>
      <c r="C10" s="10">
        <v>2617.48</v>
      </c>
      <c r="D10" s="11">
        <f>[1]вентканали!F25</f>
        <v>7.7547092871255469E-2</v>
      </c>
      <c r="E10" s="9">
        <f>210.86+2559.48</f>
        <v>2770.34</v>
      </c>
    </row>
    <row r="11" spans="1:5" ht="112.5" hidden="1" customHeight="1" x14ac:dyDescent="0.35">
      <c r="A11" s="9"/>
      <c r="B11" s="15"/>
      <c r="C11" s="10"/>
      <c r="D11" s="11"/>
      <c r="E11" s="14"/>
    </row>
    <row r="12" spans="1:5" ht="409.5" x14ac:dyDescent="0.35">
      <c r="A12" s="9">
        <v>6</v>
      </c>
      <c r="B12" s="15" t="s">
        <v>21</v>
      </c>
      <c r="C12" s="10">
        <v>25742.66</v>
      </c>
      <c r="D12" s="11">
        <f>'[1]поточ рем. констр.ел '!H17</f>
        <v>0.27700464462689411</v>
      </c>
      <c r="E12" s="33">
        <f>3437.44+661.6+412.8+443.32+713.07+11686.58+5207.41+2758.32+594.75</f>
        <v>25915.289999999997</v>
      </c>
    </row>
    <row r="13" spans="1:5" ht="148.5" customHeight="1" x14ac:dyDescent="0.25">
      <c r="A13" s="9">
        <v>7</v>
      </c>
      <c r="B13" s="16" t="s">
        <v>22</v>
      </c>
      <c r="C13" s="10">
        <v>20386.400000000001</v>
      </c>
      <c r="D13" s="11">
        <f>'[1]поточ рем. внутр.б.мереж'!H17</f>
        <v>1.2964964494753053</v>
      </c>
      <c r="E13" s="33"/>
    </row>
    <row r="14" spans="1:5" ht="91.5" hidden="1" customHeight="1" x14ac:dyDescent="0.25">
      <c r="A14" s="9">
        <v>8</v>
      </c>
      <c r="B14" s="8" t="s">
        <v>6</v>
      </c>
      <c r="C14" s="10"/>
      <c r="D14" s="11">
        <v>0</v>
      </c>
      <c r="E14" s="9">
        <v>0</v>
      </c>
    </row>
    <row r="15" spans="1:5" ht="36" customHeight="1" x14ac:dyDescent="0.25">
      <c r="A15" s="9">
        <v>9</v>
      </c>
      <c r="B15" s="8" t="s">
        <v>7</v>
      </c>
      <c r="C15" s="10">
        <v>59760.47</v>
      </c>
      <c r="D15" s="11">
        <f>[1]прибирання!G18</f>
        <v>1.3380000000000001</v>
      </c>
      <c r="E15" s="33">
        <f>6176.82+5659.96+6137.59+6503.71+6494.68+7404.28+6309.93+6751.24+6634.14</f>
        <v>58072.35</v>
      </c>
    </row>
    <row r="16" spans="1:5" ht="55.5" hidden="1" customHeight="1" x14ac:dyDescent="0.35">
      <c r="A16" s="9">
        <v>10</v>
      </c>
      <c r="B16" s="15" t="s">
        <v>8</v>
      </c>
      <c r="C16" s="10">
        <f>[1]сход.клітки!G16</f>
        <v>0</v>
      </c>
      <c r="D16" s="11">
        <f>[1]сход.клітки!G18</f>
        <v>0</v>
      </c>
      <c r="E16" s="33"/>
    </row>
    <row r="17" spans="1:5" ht="69.75" customHeight="1" x14ac:dyDescent="0.35">
      <c r="A17" s="9">
        <v>11</v>
      </c>
      <c r="B17" s="15" t="s">
        <v>9</v>
      </c>
      <c r="C17" s="10">
        <v>3377</v>
      </c>
      <c r="D17" s="11">
        <f>[1]Сніг!G25</f>
        <v>9.2674586939800185E-2</v>
      </c>
      <c r="E17" s="33"/>
    </row>
    <row r="18" spans="1:5" ht="23.25" x14ac:dyDescent="0.35">
      <c r="A18" s="9">
        <v>12</v>
      </c>
      <c r="B18" s="13" t="s">
        <v>10</v>
      </c>
      <c r="C18" s="14">
        <v>474.25</v>
      </c>
      <c r="D18" s="11">
        <f>[1]дератизація!F15</f>
        <v>1.5071554952067259E-2</v>
      </c>
      <c r="E18" s="9">
        <f>57.68+60.76+58.94</f>
        <v>177.38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9"/>
    </row>
    <row r="20" spans="1:5" ht="99" customHeight="1" x14ac:dyDescent="0.35">
      <c r="A20" s="9">
        <v>14</v>
      </c>
      <c r="B20" s="15" t="s">
        <v>12</v>
      </c>
      <c r="C20" s="10">
        <v>11343.78</v>
      </c>
      <c r="D20" s="11">
        <f>[1]освітлення!K15</f>
        <v>0.37097055258762762</v>
      </c>
      <c r="E20" s="9">
        <f>1238.03+970.97+1270.46+1149.89+1163.91+1229.63+897.06+1049.64+1098.48</f>
        <v>10068.07</v>
      </c>
    </row>
    <row r="21" spans="1:5" ht="22.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20851.61</v>
      </c>
      <c r="D21" s="20">
        <f>ROUND((D7+D8+D9+D10+D11+D12+D13+D14+D15+D16+D17+D18+D19+D20)*[1]розрахунок!D42/100,3)</f>
        <v>0.60699999999999998</v>
      </c>
      <c r="E21" s="19">
        <f>SUM(E7:E20)*10%</f>
        <v>15037.002</v>
      </c>
    </row>
    <row r="22" spans="1:5" ht="22.5" x14ac:dyDescent="0.3">
      <c r="A22" s="17">
        <v>16</v>
      </c>
      <c r="B22" s="18" t="s">
        <v>14</v>
      </c>
      <c r="C22" s="17">
        <f>ROUND((C7+C8+C9+C10+C11+C12+C13+C14+C15+C16+C17+C18+C19+C20+C21)*0.2,2)</f>
        <v>45873.55</v>
      </c>
      <c r="D22" s="20">
        <f>ROUND((D7+D8+D9+D10+D11+D12+D13+D14+D15+D16+D17+D18+D19+D20+D21)*[1]розрахунок!D41/100,3)</f>
        <v>1.335</v>
      </c>
      <c r="E22" s="19">
        <f>SUM(E7:E21)*20%</f>
        <v>33081.404399999999</v>
      </c>
    </row>
    <row r="23" spans="1:5" ht="45" customHeight="1" x14ac:dyDescent="0.3">
      <c r="A23" s="17">
        <v>17</v>
      </c>
      <c r="B23" s="21" t="s">
        <v>15</v>
      </c>
      <c r="C23" s="22">
        <f>SUM(C7:C22)+0.01</f>
        <v>275241.3</v>
      </c>
      <c r="D23" s="19">
        <f>D22+D21+D20+D19+D18+D17+D16+D15+D14+D13+D12+D11+D10+D9+D8+D7</f>
        <v>8.012361776283365</v>
      </c>
      <c r="E23" s="19">
        <f>SUM(E7:E22)</f>
        <v>198488.4264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29" t="s">
        <v>25</v>
      </c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2021-04-26T13:19:53Z</dcterms:modified>
</cp:coreProperties>
</file>