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avnijbuh\обменник\ОЛЯ\на сайт\звіт 2021\до 30.06\"/>
    </mc:Choice>
  </mc:AlternateContent>
  <xr:revisionPtr revIDLastSave="0" documentId="13_ncr:1_{4F0459AB-91D5-4076-B6EF-43D65B555BF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10" i="2"/>
  <c r="E7" i="2"/>
  <c r="E15" i="2"/>
  <c r="C21" i="2" l="1"/>
  <c r="C22" i="2" l="1"/>
  <c r="C23" i="2" s="1"/>
  <c r="A5" i="2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<sst xmlns="http://schemas.openxmlformats.org/spreadsheetml/2006/main" count="27" uniqueCount="27">
  <si>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</si>
  <si>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</si>
  <si>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</si>
  <si>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</si>
  <si>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</si>
  <si>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</si>
  <si>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</si>
  <si>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</si>
  <si>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</si>
  <si>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</si>
  <si>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</si>
  <si>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</si>
  <si>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</si>
  <si>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</si>
  <si>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</si>
  <si>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</si>
  <si>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</si>
  <si>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</si>
  <si>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</si>
  <si>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</si>
  <si>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м. Канів вул. Г. Дніпра буд 41</t>
  </si>
  <si>
    <t>Запланована сума витрат на 12 місяців,  гривень</t>
  </si>
  <si>
    <t>Фактична сума витрат за 9 місяців, гривень</t>
  </si>
  <si>
    <t xml:space="preserve">ЗВІТ ПРО ВИКОНАННЯ КОШТОРИСУ
витрат на утримання багатоквартирного будинку та 
прибудинкової території за 9 місяців (вересень 2020 р- травень 2021 р) </t>
  </si>
  <si>
    <t>Винагорода управителю (рентабельність)</t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</si>
  <si>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 xml:space="preserve">- заміна труб опалення  15 м;
- заміна труб холодного водопостачання 16 м;
- заміна труб каналізації 20 м
</t>
    </r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</si>
  <si>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ремонрт покрівлі 105 м;
- ремонт цегляної кладки окремими місцями 0,12 м3;
- виготовлення та встановлення петлі під замок на двері виходу на покрівлю 1 шт;
- ремонт штукатурки фасаду 140 м2;
- шпаклювання та пофарбування стін фасадів 6 м;
- виготовлення та улаштування поручня біля під’їзду 1 шт;
- бетонування відмостки 1,5 м2;
- реконструкція тумби для квітів 2 м2;
- установка скла на сходинковій клітині 2 шт.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</si>
</sst>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13" zoomScale="42" zoomScaleNormal="59" zoomScaleSheetLayoutView="42" zoomScalePageLayoutView="55" workbookViewId="0">
      <selection sqref="A1:E29"/>
    </sheetView>
  </sheetViews>
  <sheetFormatPr defaultRowHeight="15" x14ac:dyDescent="0.25"/>
  <cols>
    <col min="1" max="1" width="10.140625" customWidth="1"/>
    <col min="2" max="2" width="89.42578125" customWidth="1"/>
    <col min="3" max="3" width="25.85546875" customWidth="1"/>
    <col min="4" max="4" width="0.28515625" customWidth="1"/>
    <col min="5" max="5" width="20.7109375" customWidth="1"/>
    <col min="13" max="13" width="13.42578125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23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20</v>
      </c>
      <c r="C5" s="4"/>
      <c r="D5" s="1"/>
    </row>
    <row r="6" spans="1:5" ht="143.25" customHeight="1" x14ac:dyDescent="0.25">
      <c r="A6" s="26" t="s">
        <v>0</v>
      </c>
      <c r="B6" s="27" t="s">
        <v>1</v>
      </c>
      <c r="C6" s="26" t="s">
        <v>21</v>
      </c>
      <c r="D6" s="26" t="s">
        <v>2</v>
      </c>
      <c r="E6" s="28" t="s">
        <v>22</v>
      </c>
    </row>
    <row r="7" spans="1:5" ht="81" customHeight="1" x14ac:dyDescent="0.25">
      <c r="A7" s="9">
        <v>1</v>
      </c>
      <c r="B7" s="8" t="s">
        <v>17</v>
      </c>
      <c r="C7" s="10">
        <v>144272.09</v>
      </c>
      <c r="D7" s="11"/>
      <c r="E7" s="12">
        <f>8047.28+3994.47+6031.84+401.39+7672.84+175.92+6583.62+991.9+10370.23+334.86+9297.74+485.02+5404.18+1412.06+9237.23+147.77+6089.75+168.97</f>
        <v>76847.070000000007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36"/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33"/>
    </row>
    <row r="10" spans="1:5" ht="33" customHeight="1" x14ac:dyDescent="0.35">
      <c r="A10" s="9">
        <v>4</v>
      </c>
      <c r="B10" s="15" t="s">
        <v>18</v>
      </c>
      <c r="C10" s="10">
        <v>6689.68</v>
      </c>
      <c r="D10" s="11"/>
      <c r="E10" s="9">
        <f>243.38+438.35+3566.78+96.57+8422.9+684.91</f>
        <v>13452.89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395.25" x14ac:dyDescent="0.35">
      <c r="A12" s="9">
        <v>6</v>
      </c>
      <c r="B12" s="15" t="s">
        <v>26</v>
      </c>
      <c r="C12" s="10">
        <v>97546.7</v>
      </c>
      <c r="D12" s="11"/>
      <c r="E12" s="32">
        <f>3568.83+4178.61+7770.08+5788.48+5962.04+16337.37+789.36+1495.18+7123.56</f>
        <v>53013.51</v>
      </c>
    </row>
    <row r="13" spans="1:5" ht="140.25" customHeight="1" x14ac:dyDescent="0.25">
      <c r="A13" s="9">
        <v>7</v>
      </c>
      <c r="B13" s="16" t="s">
        <v>25</v>
      </c>
      <c r="C13" s="10">
        <v>21513.43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52.5" customHeight="1" x14ac:dyDescent="0.25">
      <c r="A15" s="9">
        <v>9</v>
      </c>
      <c r="B15" s="8" t="s">
        <v>7</v>
      </c>
      <c r="C15" s="10">
        <v>65842.399999999994</v>
      </c>
      <c r="D15" s="11"/>
      <c r="E15" s="32">
        <f>6216.43+7935.19+6223.33+7722.34+6259.69+6398.03+6053.64+6286.48+9679.02</f>
        <v>62774.149999999994</v>
      </c>
    </row>
    <row r="16" spans="1:5" ht="12.75" hidden="1" customHeight="1" x14ac:dyDescent="0.35">
      <c r="A16" s="9">
        <v>10</v>
      </c>
      <c r="B16" s="15" t="s">
        <v>8</v>
      </c>
      <c r="C16" s="10">
        <v>0</v>
      </c>
      <c r="D16" s="11"/>
      <c r="E16" s="37"/>
    </row>
    <row r="17" spans="1:15" ht="69.75" customHeight="1" x14ac:dyDescent="0.35">
      <c r="A17" s="9">
        <v>11</v>
      </c>
      <c r="B17" s="15" t="s">
        <v>9</v>
      </c>
      <c r="C17" s="10">
        <v>5601.63</v>
      </c>
      <c r="D17" s="11"/>
      <c r="E17" s="33"/>
    </row>
    <row r="18" spans="1:15" ht="23.25" x14ac:dyDescent="0.35">
      <c r="A18" s="9">
        <v>12</v>
      </c>
      <c r="B18" s="13" t="s">
        <v>10</v>
      </c>
      <c r="C18" s="14">
        <v>1580.84</v>
      </c>
      <c r="D18" s="11"/>
      <c r="E18" s="9">
        <f>198.61+101.26+195.23+194.96</f>
        <v>690.06000000000006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4426.34</v>
      </c>
      <c r="D20" s="11"/>
      <c r="E20" s="9">
        <f>498.53+481.38+354.92+466.35+481.97+405.65+454.92+414.49+485.28</f>
        <v>4043.49</v>
      </c>
    </row>
    <row r="21" spans="1:15" ht="23.25" x14ac:dyDescent="0.3">
      <c r="A21" s="17">
        <v>15</v>
      </c>
      <c r="B21" s="18" t="s">
        <v>24</v>
      </c>
      <c r="C21" s="19">
        <f>(C7+C8+C9+C10+C11+C12+C13+C14+C15+C16+C17+C18+C19+C20)*10%</f>
        <v>34747.311000000002</v>
      </c>
      <c r="D21" s="20">
        <f>ROUND((D7+D8+D9+D10+D11+D12+D13+D14+D15+D16+D17+D18+D19+D20)*[1]розрахунок!D42/100,3)</f>
        <v>0</v>
      </c>
      <c r="E21" s="14">
        <f>SUM(E7:E20)*10%</f>
        <v>21082.116999999998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76444.08</v>
      </c>
      <c r="D22" s="20">
        <f>ROUND((D7+D8+D9+D10+D11+D12+D13+D14+D15+D16+D17+D18+D19+D20+D21)*[1]розрахунок!D41/100,3)</f>
        <v>0</v>
      </c>
      <c r="E22" s="14">
        <f>SUM(E7:E21)*20%</f>
        <v>46380.657399999996</v>
      </c>
    </row>
    <row r="23" spans="1:15" ht="45" customHeight="1" x14ac:dyDescent="0.3">
      <c r="A23" s="17">
        <v>17</v>
      </c>
      <c r="B23" s="21" t="s">
        <v>14</v>
      </c>
      <c r="C23" s="22">
        <f>SUM(C7:C22)-0.01</f>
        <v>458664.49099999998</v>
      </c>
      <c r="D23" s="19">
        <f>D22+D21+D20+D19+D18+D17+D16+D15+D14+D13+D12+D11+D10+D9+D8+D7</f>
        <v>0</v>
      </c>
      <c r="E23" s="14">
        <f>SUM(E7:E22)</f>
        <v>278283.94439999998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29" t="s">
        <v>19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Юрист</cp:lastModifiedBy>
  <cp:lastPrinted>2021-07-02T07:47:27Z</cp:lastPrinted>
  <dcterms:created xsi:type="dcterms:W3CDTF">2020-04-09T12:14:42Z</dcterms:created>
  <dcterms:modified xsi:type="dcterms:W3CDTF">2021-07-02T07:58:46Z</dcterms:modified>
</cp:coreProperties>
</file>