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 activeTab="5"/>
  </bookViews>
  <sheets>
    <sheet name="безконтейнер" sheetId="1" r:id="rId1"/>
    <sheet name="механічне" sheetId="7" r:id="rId2"/>
    <sheet name="збір" sheetId="8" r:id="rId3"/>
    <sheet name="ВГ" sheetId="9" r:id="rId4"/>
    <sheet name="ремонтні" sheetId="10" r:id="rId5"/>
    <sheet name="захоронення" sheetId="11" r:id="rId6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1"/>
  <c r="I10"/>
  <c r="L10" i="7"/>
  <c r="L10" i="1"/>
  <c r="P10" i="11" l="1"/>
  <c r="H10"/>
  <c r="M10"/>
  <c r="H53"/>
  <c r="H18"/>
  <c r="P27"/>
  <c r="O27"/>
  <c r="I27"/>
  <c r="H27"/>
  <c r="P26"/>
  <c r="P18" s="1"/>
  <c r="P17" s="1"/>
  <c r="O26"/>
  <c r="I26"/>
  <c r="I18" s="1"/>
  <c r="I17" s="1"/>
  <c r="H26"/>
  <c r="O18"/>
  <c r="P57"/>
  <c r="O57"/>
  <c r="N57"/>
  <c r="M57"/>
  <c r="L57"/>
  <c r="I57"/>
  <c r="H57"/>
  <c r="P53"/>
  <c r="O53"/>
  <c r="N53"/>
  <c r="M53"/>
  <c r="L53"/>
  <c r="I53"/>
  <c r="N18"/>
  <c r="M18"/>
  <c r="M17" s="1"/>
  <c r="L18"/>
  <c r="N17"/>
  <c r="L17"/>
  <c r="P11"/>
  <c r="O11"/>
  <c r="N11"/>
  <c r="M11"/>
  <c r="L11"/>
  <c r="I11"/>
  <c r="H11"/>
  <c r="N10"/>
  <c r="M17" i="10"/>
  <c r="N17"/>
  <c r="O17"/>
  <c r="P17"/>
  <c r="L17"/>
  <c r="I17"/>
  <c r="H17"/>
  <c r="P27"/>
  <c r="O27"/>
  <c r="I27"/>
  <c r="H27"/>
  <c r="P26"/>
  <c r="O26"/>
  <c r="I26"/>
  <c r="H26"/>
  <c r="I18"/>
  <c r="P18"/>
  <c r="P57"/>
  <c r="O57"/>
  <c r="N57"/>
  <c r="M57"/>
  <c r="L57"/>
  <c r="I57"/>
  <c r="H57"/>
  <c r="P53"/>
  <c r="O53"/>
  <c r="N53"/>
  <c r="M53"/>
  <c r="L53"/>
  <c r="I53"/>
  <c r="H53"/>
  <c r="O18"/>
  <c r="N18"/>
  <c r="M18"/>
  <c r="L18"/>
  <c r="H18"/>
  <c r="P11"/>
  <c r="O11"/>
  <c r="N11"/>
  <c r="N10" s="1"/>
  <c r="M11"/>
  <c r="L11"/>
  <c r="I11"/>
  <c r="H11"/>
  <c r="O26" i="9"/>
  <c r="P27"/>
  <c r="O27"/>
  <c r="I27"/>
  <c r="H27"/>
  <c r="P26"/>
  <c r="I26"/>
  <c r="H26"/>
  <c r="O18"/>
  <c r="H18"/>
  <c r="I18"/>
  <c r="I17" s="1"/>
  <c r="P57"/>
  <c r="O57"/>
  <c r="N57"/>
  <c r="M57"/>
  <c r="L57"/>
  <c r="I57"/>
  <c r="H57"/>
  <c r="P53"/>
  <c r="O53"/>
  <c r="N53"/>
  <c r="M53"/>
  <c r="L53"/>
  <c r="I53"/>
  <c r="H53"/>
  <c r="P18"/>
  <c r="P17" s="1"/>
  <c r="N18"/>
  <c r="N17" s="1"/>
  <c r="M18"/>
  <c r="M17" s="1"/>
  <c r="L18"/>
  <c r="L17" s="1"/>
  <c r="P11"/>
  <c r="O11"/>
  <c r="N11"/>
  <c r="M11"/>
  <c r="L11"/>
  <c r="I11"/>
  <c r="H11"/>
  <c r="P27" i="8"/>
  <c r="O27"/>
  <c r="I27"/>
  <c r="H27"/>
  <c r="P26"/>
  <c r="O26"/>
  <c r="O18" s="1"/>
  <c r="O17" s="1"/>
  <c r="I26"/>
  <c r="I18" s="1"/>
  <c r="I17" s="1"/>
  <c r="H26"/>
  <c r="H18"/>
  <c r="P18"/>
  <c r="P17" s="1"/>
  <c r="L11"/>
  <c r="P57"/>
  <c r="O57"/>
  <c r="N57"/>
  <c r="M57"/>
  <c r="L57"/>
  <c r="I57"/>
  <c r="H57"/>
  <c r="P53"/>
  <c r="O53"/>
  <c r="N53"/>
  <c r="M53"/>
  <c r="L53"/>
  <c r="I53"/>
  <c r="H53"/>
  <c r="N18"/>
  <c r="N17" s="1"/>
  <c r="M18"/>
  <c r="M17" s="1"/>
  <c r="L18"/>
  <c r="L17" s="1"/>
  <c r="P11"/>
  <c r="O11"/>
  <c r="N11"/>
  <c r="M11"/>
  <c r="I11"/>
  <c r="H11"/>
  <c r="P57" i="7"/>
  <c r="O57"/>
  <c r="O53"/>
  <c r="P53"/>
  <c r="L11"/>
  <c r="I27"/>
  <c r="H27"/>
  <c r="P27"/>
  <c r="O27"/>
  <c r="P26"/>
  <c r="O26"/>
  <c r="O18" s="1"/>
  <c r="O17" s="1"/>
  <c r="I26"/>
  <c r="H26"/>
  <c r="P18"/>
  <c r="P17" s="1"/>
  <c r="H18"/>
  <c r="I18"/>
  <c r="I17" s="1"/>
  <c r="H53"/>
  <c r="I53"/>
  <c r="L53"/>
  <c r="M53"/>
  <c r="N53"/>
  <c r="N57"/>
  <c r="M57"/>
  <c r="M10" s="1"/>
  <c r="L57"/>
  <c r="I57"/>
  <c r="H57"/>
  <c r="N18"/>
  <c r="N17" s="1"/>
  <c r="M18"/>
  <c r="M17" s="1"/>
  <c r="L18"/>
  <c r="L17" s="1"/>
  <c r="P11"/>
  <c r="O11"/>
  <c r="N11"/>
  <c r="M11"/>
  <c r="I11"/>
  <c r="H11"/>
  <c r="O17" i="11" l="1"/>
  <c r="H17"/>
  <c r="O10"/>
  <c r="O10" i="10"/>
  <c r="P10"/>
  <c r="M10"/>
  <c r="L10"/>
  <c r="I10"/>
  <c r="H10"/>
  <c r="M10" i="9"/>
  <c r="O17"/>
  <c r="H17"/>
  <c r="H10" s="1"/>
  <c r="O10"/>
  <c r="I10"/>
  <c r="N10"/>
  <c r="L10"/>
  <c r="P10"/>
  <c r="H17" i="8"/>
  <c r="M10"/>
  <c r="P10"/>
  <c r="N10"/>
  <c r="L10"/>
  <c r="H10"/>
  <c r="I10"/>
  <c r="O10"/>
  <c r="H17" i="7"/>
  <c r="H10" s="1"/>
  <c r="I10"/>
  <c r="O10"/>
  <c r="N10"/>
  <c r="P10"/>
  <c r="I10" i="1" l="1"/>
  <c r="N10"/>
  <c r="M53"/>
  <c r="N53"/>
  <c r="O53"/>
  <c r="P53"/>
  <c r="L53"/>
  <c r="I53"/>
  <c r="H53"/>
  <c r="P18"/>
  <c r="P17" s="1"/>
  <c r="P10" s="1"/>
  <c r="O18"/>
  <c r="M18"/>
  <c r="L18"/>
  <c r="L17" s="1"/>
  <c r="I18"/>
  <c r="I17" s="1"/>
  <c r="H18"/>
  <c r="L11"/>
  <c r="H11"/>
  <c r="P27"/>
  <c r="O27"/>
  <c r="I27"/>
  <c r="H27"/>
  <c r="P26"/>
  <c r="O26"/>
  <c r="I26"/>
  <c r="H26"/>
  <c r="M17"/>
  <c r="M10" s="1"/>
  <c r="N18"/>
  <c r="N17" s="1"/>
  <c r="N11"/>
  <c r="O11"/>
  <c r="P11"/>
  <c r="O17"/>
  <c r="O10" s="1"/>
  <c r="P57"/>
  <c r="M57"/>
  <c r="N57"/>
  <c r="O57"/>
  <c r="L57"/>
  <c r="M11"/>
  <c r="H17" l="1"/>
  <c r="H10" s="1"/>
  <c r="I57"/>
  <c r="H57"/>
  <c r="I11"/>
</calcChain>
</file>

<file path=xl/sharedStrings.xml><?xml version="1.0" encoding="utf-8"?>
<sst xmlns="http://schemas.openxmlformats.org/spreadsheetml/2006/main" count="738" uniqueCount="117">
  <si>
    <r>
      <t>№</t>
    </r>
    <r>
      <rPr>
        <sz val="12"/>
        <color theme="1"/>
        <rFont val="Times New Roman"/>
        <family val="1"/>
        <charset val="204"/>
      </rPr>
      <t> </t>
    </r>
  </si>
  <si>
    <t>з/п</t>
  </si>
  <si>
    <t>Складові загальновиробничих витрат</t>
  </si>
  <si>
    <t>Код рядка</t>
  </si>
  <si>
    <t>Фактично</t>
  </si>
  <si>
    <t>Передбачено діючим тарифом</t>
  </si>
  <si>
    <t>попередній до базового рік ____</t>
  </si>
  <si>
    <t>усього, тис. грн</t>
  </si>
  <si>
    <t>грн/т</t>
  </si>
  <si>
    <t>А</t>
  </si>
  <si>
    <t>Б</t>
  </si>
  <si>
    <t>В</t>
  </si>
  <si>
    <t>Загальновиробничі витрати з надання послуг з поводження з побутовими відходами усього, зокрема:</t>
  </si>
  <si>
    <t>Витрати на оплату праці загальновиробничого персоналу:</t>
  </si>
  <si>
    <t>витрати на оплату праці</t>
  </si>
  <si>
    <t>єдиний внесок на загальнообов'язкове державне соціальне страхування працівників</t>
  </si>
  <si>
    <t>витрати на оплату службових відряджень</t>
  </si>
  <si>
    <t>1.4.</t>
  </si>
  <si>
    <t>витрати з підготовки та перепідготовки кадрів</t>
  </si>
  <si>
    <t>Амортизація основних засобів загальновиробничого (цехового, дільничного, лінійного) призначення</t>
  </si>
  <si>
    <t>Витрати на утримання та експлуатацію основних засобів та необоротних активів загальновиробничого призначення, усього, зокрема:</t>
  </si>
  <si>
    <t>витрати на утримання виробничих приміщень:</t>
  </si>
  <si>
    <t>дератизація</t>
  </si>
  <si>
    <t>водопостачання</t>
  </si>
  <si>
    <t>інші витрати на утримання виробничих приміщень</t>
  </si>
  <si>
    <t>витрати на ремонт основних засобів та необоротних активів загальновиробничого призначення</t>
  </si>
  <si>
    <t>витрати на страхування основних засобів та необоротних активів загальновиробничого призначення</t>
  </si>
  <si>
    <t>витрати на операційну оренду основних засобів та необоротних активів загальновиробничого призначення</t>
  </si>
  <si>
    <t>Витрати на вдосконалення технології та організації виробництва</t>
  </si>
  <si>
    <t>Витрати на охорону праці та дотримання вимог техніки безпеки</t>
  </si>
  <si>
    <t>Витрати на охорону навколишнього природного середовища</t>
  </si>
  <si>
    <t>Витрати на охорону об'єктів виробничого та загальновиробничого призначення:</t>
  </si>
  <si>
    <t>пожежна охорона</t>
  </si>
  <si>
    <t>сторожова охорона</t>
  </si>
  <si>
    <t>утримання санітарних зон</t>
  </si>
  <si>
    <t>Витрати на здійснення технологічного контролю за виробничими процесами та якістю послуг з поводження з побутовими відходами:</t>
  </si>
  <si>
    <t>Витрати на оплату послуг спеціалізованих підприємств:</t>
  </si>
  <si>
    <t>проведення планових перевірок стану обладнання</t>
  </si>
  <si>
    <t>виконання регламентних робіт</t>
  </si>
  <si>
    <t>освоєння нових потужностей</t>
  </si>
  <si>
    <t>бензин</t>
  </si>
  <si>
    <t>дизельне паливо, л</t>
  </si>
  <si>
    <t>мазут, л</t>
  </si>
  <si>
    <t>Сплата податків, зборів:</t>
  </si>
  <si>
    <t>Інші витрати загальновиробничого призначення послуги з надання послуг з вивезення побутових відходів:</t>
  </si>
  <si>
    <t>(керівник)</t>
  </si>
  <si>
    <t>__________ </t>
  </si>
  <si>
    <t>(підпис)</t>
  </si>
  <si>
    <t>(ініціали, прізвище)</t>
  </si>
  <si>
    <r>
      <t>__________</t>
    </r>
    <r>
      <rPr>
        <sz val="12"/>
        <color theme="1"/>
        <rFont val="Times New Roman"/>
        <family val="1"/>
        <charset val="204"/>
      </rPr>
      <t> </t>
    </r>
  </si>
  <si>
    <t>Примітка.</t>
  </si>
  <si>
    <t>Розрахунок загальновиробничих витрат здійснюється окремо за послугами з вивезення, перероблення та захоронення побутових відходів.</t>
  </si>
  <si>
    <t>1.1</t>
  </si>
  <si>
    <t>1.2</t>
  </si>
  <si>
    <t>1.3</t>
  </si>
  <si>
    <t>3.1</t>
  </si>
  <si>
    <t>3.2</t>
  </si>
  <si>
    <t>3.3</t>
  </si>
  <si>
    <t>3.4</t>
  </si>
  <si>
    <t>3.1.1</t>
  </si>
  <si>
    <t>3.1.2</t>
  </si>
  <si>
    <t>3.1.3</t>
  </si>
  <si>
    <t>3.1.4</t>
  </si>
  <si>
    <t>3.1.5</t>
  </si>
  <si>
    <t>3.1.6</t>
  </si>
  <si>
    <t>5.1</t>
  </si>
  <si>
    <t>5.2</t>
  </si>
  <si>
    <t>5.3</t>
  </si>
  <si>
    <t>7.1</t>
  </si>
  <si>
    <t>7.2</t>
  </si>
  <si>
    <t>7.3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</si>
  <si>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</si>
  <si>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</si>
  <si>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</si>
  <si>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</si>
  <si>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</si>
  <si>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</si>
  <si>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</si>
  <si>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</si>
  <si>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</si>
  <si>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</si>
  <si>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11.1</t>
  </si>
  <si>
    <t>11.2</t>
  </si>
  <si>
    <t>11.3</t>
  </si>
  <si>
    <t>послуги звязку</t>
  </si>
  <si>
    <t>12.1</t>
  </si>
  <si>
    <t>МШП</t>
  </si>
  <si>
    <t>12.2</t>
  </si>
  <si>
    <t>послуги з контролю транс.засобів</t>
  </si>
  <si>
    <t>12.3</t>
  </si>
  <si>
    <t>матеріали</t>
  </si>
  <si>
    <t>12.4</t>
  </si>
  <si>
    <t>канцтовари</t>
  </si>
  <si>
    <t>12.5</t>
  </si>
  <si>
    <t>медогляди</t>
  </si>
  <si>
    <t>транспортні послуги</t>
  </si>
  <si>
    <t>12.6</t>
  </si>
  <si>
    <t>Директор</t>
  </si>
  <si>
    <t>Андрій ШАЦЬКИХ</t>
  </si>
  <si>
    <t>податок на землю</t>
  </si>
  <si>
    <r>
      <rPr>
        <sz val="10"/>
        <color theme="1"/>
        <rFont val="Times New Roman"/>
        <family val="1"/>
        <charset val="204"/>
      </rPr>
      <t xml:space="preserve">Додаток 34 
до Порядку розгляду органами місцевого 
самоврядування розрахунків тарифів 
на теплову енергію, її виробництво, 
транспортування та постачання, а також 
розрахунків тарифів на комунальні 
послуги, поданих для їх встановлення </t>
    </r>
    <r>
      <rPr>
        <sz val="11"/>
        <color theme="1"/>
        <rFont val="Times New Roman"/>
        <family val="1"/>
        <charset val="204"/>
      </rPr>
      <t xml:space="preserve">
(підпункт 1 пункту 10 розділу ІІ)</t>
    </r>
  </si>
  <si>
    <t>Розрахунок загальновиробничих витрат, пов’язаних з наданням послуг з поводження з побутовими відходами (без контейнерна схема навантаження)</t>
  </si>
  <si>
    <t>базовий період жовтень 2020- вересень2021</t>
  </si>
  <si>
    <t>Планований період рік  2022</t>
  </si>
  <si>
    <t>Витрати на ПММ</t>
  </si>
  <si>
    <t>газопостачання,то газопроводу</t>
  </si>
  <si>
    <t>транспотруваня газу</t>
  </si>
  <si>
    <t>теплопостачання</t>
  </si>
  <si>
    <t>електроенергія</t>
  </si>
  <si>
    <t>екологічний податок</t>
  </si>
  <si>
    <t>за утилізацію відходів</t>
  </si>
  <si>
    <r>
      <t>грн/м</t>
    </r>
    <r>
      <rPr>
        <vertAlign val="superscript"/>
        <sz val="1"/>
        <color theme="1"/>
        <rFont val="Times New Roman"/>
        <family val="1"/>
        <charset val="204"/>
      </rPr>
      <t>-</t>
    </r>
    <r>
      <rPr>
        <vertAlign val="superscript"/>
        <sz val="8"/>
        <color theme="1"/>
        <rFont val="Times New Roman"/>
        <family val="1"/>
        <charset val="204"/>
      </rPr>
      <t>3</t>
    </r>
  </si>
  <si>
    <t>Розрахунок загальновиробничих витрат, пов’язаних з наданням послуг з поводження з побутовими відходами ( контейнерна схема навантаження)</t>
  </si>
  <si>
    <t>Розрахунок загальновиробничих витрат, пов’язаних з наданням послуг з поводження з побутовими відходами ( збір відходів контейнерна схема навантаження)</t>
  </si>
  <si>
    <t>Розрахунок загальновиробничих витрат, пов’язаних з наданням послуг з поводження з побутовими відходами (великогабаритні відходи )</t>
  </si>
  <si>
    <t>Розрахунок загальновиробничих витрат, пов’язаних з наданням послуг з поводження з побутовими відходами (ремонтні відходи )</t>
  </si>
  <si>
    <t>Розрахунок загальновиробничих витрат, пов’язаних з наданням послуг з поводження з побутовими відходами (захоронення  відходів )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</si>
</sst>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Border="1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view="pageBreakPreview" topLeftCell="A4" zoomScale="96" zoomScaleSheetLayoutView="96" workbookViewId="0">
      <selection activeCell="L11" sqref="L11"/>
    </sheetView>
  </sheetViews>
  <sheetFormatPr defaultRowHeight="15"/>
  <cols>
    <col min="1" max="1" width="8.85546875" customWidth="1"/>
    <col min="2" max="2" width="22.42578125" customWidth="1"/>
    <col min="4" max="7" width="0" hidden="1" customWidth="1"/>
    <col min="9" max="9" width="10" bestFit="1" customWidth="1"/>
    <col min="10" max="11" width="0" hidden="1" customWidth="1"/>
    <col min="14" max="14" width="0" hidden="1" customWidth="1"/>
    <col min="17" max="17" width="0" hidden="1" customWidth="1"/>
  </cols>
  <sheetData>
    <row r="1" spans="1:17" ht="15" customHeight="1">
      <c r="L1" s="29" t="s">
        <v>100</v>
      </c>
      <c r="M1" s="29"/>
      <c r="N1" s="29"/>
      <c r="O1" s="29"/>
      <c r="P1" s="29"/>
      <c r="Q1" s="29"/>
    </row>
    <row r="2" spans="1:17" ht="89.25" customHeight="1">
      <c r="L2" s="29"/>
      <c r="M2" s="29"/>
      <c r="N2" s="29"/>
      <c r="O2" s="29"/>
      <c r="P2" s="29"/>
      <c r="Q2" s="29"/>
    </row>
    <row r="3" spans="1:17" ht="18.75">
      <c r="A3" s="1"/>
    </row>
    <row r="4" spans="1:17" ht="15" customHeight="1">
      <c r="A4" s="23" t="s">
        <v>101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25"/>
    </row>
    <row r="5" spans="1:17" ht="40.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5.75">
      <c r="A6" s="7" t="s">
        <v>0</v>
      </c>
      <c r="B6" s="20" t="s">
        <v>2</v>
      </c>
      <c r="C6" s="20" t="s">
        <v>3</v>
      </c>
      <c r="D6" s="20" t="s">
        <v>4</v>
      </c>
      <c r="E6" s="20"/>
      <c r="F6" s="20"/>
      <c r="G6" s="20"/>
      <c r="H6" s="20"/>
      <c r="I6" s="20"/>
      <c r="J6" s="20"/>
      <c r="K6" s="20"/>
      <c r="L6" s="20" t="s">
        <v>5</v>
      </c>
      <c r="M6" s="20"/>
      <c r="N6" s="20"/>
      <c r="O6" s="20" t="s">
        <v>103</v>
      </c>
      <c r="P6" s="20"/>
      <c r="Q6" s="20"/>
    </row>
    <row r="7" spans="1:17" ht="38.25" customHeight="1">
      <c r="A7" s="7" t="s">
        <v>1</v>
      </c>
      <c r="B7" s="20"/>
      <c r="C7" s="20"/>
      <c r="D7" s="20" t="s">
        <v>6</v>
      </c>
      <c r="E7" s="20"/>
      <c r="F7" s="20"/>
      <c r="G7" s="20"/>
      <c r="H7" s="20" t="s">
        <v>102</v>
      </c>
      <c r="I7" s="20"/>
      <c r="J7" s="20"/>
      <c r="K7" s="20"/>
      <c r="L7" s="20"/>
      <c r="M7" s="20"/>
      <c r="N7" s="20"/>
      <c r="O7" s="20"/>
      <c r="P7" s="20"/>
      <c r="Q7" s="20"/>
    </row>
    <row r="8" spans="1:17" ht="25.5">
      <c r="A8" s="17"/>
      <c r="B8" s="20"/>
      <c r="C8" s="20"/>
      <c r="D8" s="7" t="s">
        <v>7</v>
      </c>
      <c r="E8" s="7" t="s">
        <v>111</v>
      </c>
      <c r="F8" s="20" t="s">
        <v>8</v>
      </c>
      <c r="G8" s="20"/>
      <c r="H8" s="7" t="s">
        <v>7</v>
      </c>
      <c r="I8" s="7" t="s">
        <v>111</v>
      </c>
      <c r="J8" s="20" t="s">
        <v>8</v>
      </c>
      <c r="K8" s="20"/>
      <c r="L8" s="7" t="s">
        <v>7</v>
      </c>
      <c r="M8" s="7" t="s">
        <v>111</v>
      </c>
      <c r="N8" s="7" t="s">
        <v>8</v>
      </c>
      <c r="O8" s="7" t="s">
        <v>7</v>
      </c>
      <c r="P8" s="7" t="s">
        <v>111</v>
      </c>
      <c r="Q8" s="7" t="s">
        <v>8</v>
      </c>
    </row>
    <row r="9" spans="1:17">
      <c r="A9" s="7" t="s">
        <v>9</v>
      </c>
      <c r="B9" s="7" t="s">
        <v>10</v>
      </c>
      <c r="C9" s="7" t="s">
        <v>11</v>
      </c>
      <c r="D9" s="7">
        <v>1</v>
      </c>
      <c r="E9" s="7">
        <v>2</v>
      </c>
      <c r="F9" s="20">
        <v>3</v>
      </c>
      <c r="G9" s="20"/>
      <c r="H9" s="7">
        <v>4</v>
      </c>
      <c r="I9" s="7">
        <v>5</v>
      </c>
      <c r="J9" s="20">
        <v>6</v>
      </c>
      <c r="K9" s="20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</row>
    <row r="10" spans="1:17" s="19" customFormat="1" ht="64.5" customHeight="1">
      <c r="A10" s="15"/>
      <c r="B10" s="14" t="s">
        <v>12</v>
      </c>
      <c r="C10" s="13">
        <v>1</v>
      </c>
      <c r="D10" s="15"/>
      <c r="E10" s="15"/>
      <c r="F10" s="22"/>
      <c r="G10" s="22"/>
      <c r="H10" s="16">
        <f>H11+H16+H17+H43+H53+H57+H48</f>
        <v>66.52</v>
      </c>
      <c r="I10" s="16">
        <f>I11+I16+I17+I43+I53+I57+I48</f>
        <v>18.426600000000004</v>
      </c>
      <c r="J10" s="22"/>
      <c r="K10" s="22"/>
      <c r="L10" s="16">
        <f>L11+L16+L17+L53+L57+L48-0.01</f>
        <v>94.753429999999994</v>
      </c>
      <c r="M10" s="16">
        <f t="shared" ref="M10:P10" si="0">M11+M16+M17+M53+M57+M48</f>
        <v>27.560500000000005</v>
      </c>
      <c r="N10" s="15">
        <f t="shared" si="0"/>
        <v>0</v>
      </c>
      <c r="O10" s="16">
        <f t="shared" si="0"/>
        <v>121.1888</v>
      </c>
      <c r="P10" s="16">
        <f t="shared" si="0"/>
        <v>34.985100000000003</v>
      </c>
      <c r="Q10" s="15"/>
    </row>
    <row r="11" spans="1:17" s="9" customFormat="1" ht="51.75" customHeight="1">
      <c r="A11" s="7">
        <v>1</v>
      </c>
      <c r="B11" s="10" t="s">
        <v>13</v>
      </c>
      <c r="C11" s="7">
        <v>2</v>
      </c>
      <c r="D11" s="11"/>
      <c r="E11" s="11"/>
      <c r="F11" s="21"/>
      <c r="G11" s="21"/>
      <c r="H11" s="12">
        <f>SUM(H12:H15)</f>
        <v>58.126109999999997</v>
      </c>
      <c r="I11" s="18">
        <f>SUM(I12:I15)</f>
        <v>16.101400000000002</v>
      </c>
      <c r="J11" s="21"/>
      <c r="K11" s="21"/>
      <c r="L11" s="12">
        <f>L12+L13+L14</f>
        <v>91.488709999999998</v>
      </c>
      <c r="M11" s="18">
        <f>M12+M13+M14</f>
        <v>26.611000000000001</v>
      </c>
      <c r="N11" s="12">
        <f t="shared" ref="N11:P11" si="1">N12+N13+N14</f>
        <v>0</v>
      </c>
      <c r="O11" s="12">
        <f t="shared" si="1"/>
        <v>112.79452000000001</v>
      </c>
      <c r="P11" s="18">
        <f t="shared" si="1"/>
        <v>32.561900000000001</v>
      </c>
      <c r="Q11" s="11"/>
    </row>
    <row r="12" spans="1:17" s="9" customFormat="1" ht="12.75">
      <c r="A12" s="6" t="s">
        <v>52</v>
      </c>
      <c r="B12" s="10" t="s">
        <v>14</v>
      </c>
      <c r="C12" s="7">
        <v>3</v>
      </c>
      <c r="D12" s="11"/>
      <c r="E12" s="11"/>
      <c r="F12" s="21"/>
      <c r="G12" s="21"/>
      <c r="H12" s="12">
        <v>47.782260000000001</v>
      </c>
      <c r="I12" s="18">
        <v>13.2361</v>
      </c>
      <c r="J12" s="21"/>
      <c r="K12" s="21"/>
      <c r="L12" s="12">
        <v>75.080719999999999</v>
      </c>
      <c r="M12" s="18">
        <v>21.8385</v>
      </c>
      <c r="N12" s="11"/>
      <c r="O12" s="12">
        <v>92.551929999999999</v>
      </c>
      <c r="P12" s="18">
        <v>26.7182</v>
      </c>
      <c r="Q12" s="11"/>
    </row>
    <row r="13" spans="1:17" s="9" customFormat="1" ht="51">
      <c r="A13" s="6" t="s">
        <v>53</v>
      </c>
      <c r="B13" s="10" t="s">
        <v>15</v>
      </c>
      <c r="C13" s="7">
        <v>4</v>
      </c>
      <c r="D13" s="11"/>
      <c r="E13" s="11"/>
      <c r="F13" s="21"/>
      <c r="G13" s="21"/>
      <c r="H13" s="12">
        <v>9.8921399999999995</v>
      </c>
      <c r="I13" s="18">
        <v>2.7402000000000002</v>
      </c>
      <c r="J13" s="21"/>
      <c r="K13" s="21"/>
      <c r="L13" s="12">
        <v>16.053850000000001</v>
      </c>
      <c r="M13" s="18">
        <v>4.6695000000000002</v>
      </c>
      <c r="N13" s="11"/>
      <c r="O13" s="12">
        <v>19.790880000000001</v>
      </c>
      <c r="P13" s="18">
        <v>5.7133000000000003</v>
      </c>
      <c r="Q13" s="11"/>
    </row>
    <row r="14" spans="1:17" s="9" customFormat="1" ht="25.5">
      <c r="A14" s="6" t="s">
        <v>54</v>
      </c>
      <c r="B14" s="10" t="s">
        <v>16</v>
      </c>
      <c r="C14" s="7">
        <v>5</v>
      </c>
      <c r="D14" s="11"/>
      <c r="E14" s="11"/>
      <c r="F14" s="21"/>
      <c r="G14" s="21"/>
      <c r="H14" s="12">
        <v>0.45171</v>
      </c>
      <c r="I14" s="18">
        <v>0.12509999999999999</v>
      </c>
      <c r="J14" s="21"/>
      <c r="K14" s="21"/>
      <c r="L14" s="12">
        <v>0.35414000000000001</v>
      </c>
      <c r="M14" s="18">
        <v>0.10299999999999999</v>
      </c>
      <c r="N14" s="11"/>
      <c r="O14" s="12">
        <v>0.45171</v>
      </c>
      <c r="P14" s="18">
        <v>0.13039999999999999</v>
      </c>
      <c r="Q14" s="11"/>
    </row>
    <row r="15" spans="1:17" s="9" customFormat="1" ht="25.5" hidden="1">
      <c r="A15" s="6" t="s">
        <v>17</v>
      </c>
      <c r="B15" s="10" t="s">
        <v>18</v>
      </c>
      <c r="C15" s="11"/>
      <c r="D15" s="11"/>
      <c r="E15" s="11"/>
      <c r="F15" s="21"/>
      <c r="G15" s="21"/>
      <c r="H15" s="12"/>
      <c r="I15" s="18"/>
      <c r="J15" s="21"/>
      <c r="K15" s="21"/>
      <c r="L15" s="12"/>
      <c r="M15" s="18"/>
      <c r="N15" s="11"/>
      <c r="O15" s="12"/>
      <c r="P15" s="18"/>
      <c r="Q15" s="11"/>
    </row>
    <row r="16" spans="1:17" s="9" customFormat="1" ht="63.75">
      <c r="A16" s="6">
        <v>2</v>
      </c>
      <c r="B16" s="10" t="s">
        <v>19</v>
      </c>
      <c r="C16" s="7">
        <v>6</v>
      </c>
      <c r="D16" s="11"/>
      <c r="E16" s="11"/>
      <c r="F16" s="21"/>
      <c r="G16" s="21"/>
      <c r="H16" s="12">
        <v>0.52727000000000002</v>
      </c>
      <c r="I16" s="18">
        <v>0.14610000000000001</v>
      </c>
      <c r="J16" s="21"/>
      <c r="K16" s="21"/>
      <c r="L16" s="12">
        <v>1.8107200000000001</v>
      </c>
      <c r="M16" s="18">
        <v>0.52669999999999995</v>
      </c>
      <c r="N16" s="11"/>
      <c r="O16" s="12">
        <v>0.52756999999999998</v>
      </c>
      <c r="P16" s="18">
        <v>0.15229999999999999</v>
      </c>
      <c r="Q16" s="11"/>
    </row>
    <row r="17" spans="1:17" s="9" customFormat="1" ht="89.25">
      <c r="A17" s="6">
        <v>3</v>
      </c>
      <c r="B17" s="10" t="s">
        <v>20</v>
      </c>
      <c r="C17" s="7">
        <v>7</v>
      </c>
      <c r="D17" s="11"/>
      <c r="E17" s="11"/>
      <c r="F17" s="21"/>
      <c r="G17" s="21"/>
      <c r="H17" s="12">
        <f>SUM(H18+H27+H28)</f>
        <v>5.3758900000000001</v>
      </c>
      <c r="I17" s="18">
        <f>SUM(I18+I27+I28)</f>
        <v>1.4890999999999999</v>
      </c>
      <c r="J17" s="21"/>
      <c r="K17" s="21"/>
      <c r="L17" s="12">
        <f>L18+L27+L28</f>
        <v>0.68376999999999999</v>
      </c>
      <c r="M17" s="18">
        <f>M18+M27+M28</f>
        <v>0.19600000000000001</v>
      </c>
      <c r="N17" s="12">
        <f t="shared" ref="N17:P17" si="2">N18+N27+N28</f>
        <v>0</v>
      </c>
      <c r="O17" s="12">
        <f t="shared" si="2"/>
        <v>5.3758900000000001</v>
      </c>
      <c r="P17" s="18">
        <f t="shared" si="2"/>
        <v>1.5519000000000001</v>
      </c>
      <c r="Q17" s="11"/>
    </row>
    <row r="18" spans="1:17" s="9" customFormat="1" ht="25.5">
      <c r="A18" s="6" t="s">
        <v>55</v>
      </c>
      <c r="B18" s="10" t="s">
        <v>21</v>
      </c>
      <c r="C18" s="7">
        <v>8</v>
      </c>
      <c r="D18" s="11"/>
      <c r="E18" s="11"/>
      <c r="F18" s="21"/>
      <c r="G18" s="21"/>
      <c r="H18" s="12">
        <f>SUM(H19:H26)</f>
        <v>3.22349</v>
      </c>
      <c r="I18" s="18">
        <f>SUM(I19:I26)</f>
        <v>0.89290000000000003</v>
      </c>
      <c r="J18" s="21"/>
      <c r="K18" s="21"/>
      <c r="L18" s="12">
        <f>SUM(L19:L26)</f>
        <v>0.36813000000000001</v>
      </c>
      <c r="M18" s="18">
        <f>SUM(M19:M26)</f>
        <v>0.10419999999999999</v>
      </c>
      <c r="N18" s="12">
        <f>N19+N22</f>
        <v>0</v>
      </c>
      <c r="O18" s="12">
        <f>SUM(O19:O26)</f>
        <v>3.22349</v>
      </c>
      <c r="P18" s="18">
        <f>SUM(P19:P26)</f>
        <v>0.93049999999999999</v>
      </c>
      <c r="Q18" s="11"/>
    </row>
    <row r="19" spans="1:17" s="9" customFormat="1" ht="25.5">
      <c r="A19" s="6" t="s">
        <v>59</v>
      </c>
      <c r="B19" s="10" t="s">
        <v>105</v>
      </c>
      <c r="C19" s="7">
        <v>9</v>
      </c>
      <c r="D19" s="11"/>
      <c r="E19" s="11"/>
      <c r="F19" s="21"/>
      <c r="G19" s="21"/>
      <c r="H19" s="12">
        <v>0.46971000000000002</v>
      </c>
      <c r="I19" s="18">
        <v>0.13009999999999999</v>
      </c>
      <c r="J19" s="21"/>
      <c r="K19" s="21"/>
      <c r="L19" s="12">
        <v>0.24607000000000001</v>
      </c>
      <c r="M19" s="18">
        <v>7.1599999999999997E-2</v>
      </c>
      <c r="N19" s="11"/>
      <c r="O19" s="12">
        <v>0.46971000000000002</v>
      </c>
      <c r="P19" s="18">
        <v>0.1356</v>
      </c>
      <c r="Q19" s="11"/>
    </row>
    <row r="20" spans="1:17" s="9" customFormat="1" ht="12.75">
      <c r="A20" s="6" t="s">
        <v>60</v>
      </c>
      <c r="B20" s="10" t="s">
        <v>106</v>
      </c>
      <c r="C20" s="7">
        <v>10</v>
      </c>
      <c r="D20" s="11"/>
      <c r="E20" s="11"/>
      <c r="F20" s="11"/>
      <c r="G20" s="11"/>
      <c r="H20" s="12">
        <v>9.3699999999999999E-3</v>
      </c>
      <c r="I20" s="18">
        <v>2.5999999999999999E-3</v>
      </c>
      <c r="J20" s="11"/>
      <c r="K20" s="11"/>
      <c r="L20" s="12"/>
      <c r="M20" s="18"/>
      <c r="N20" s="11"/>
      <c r="O20" s="12">
        <v>9.3699999999999999E-3</v>
      </c>
      <c r="P20" s="18">
        <v>2.7000000000000001E-3</v>
      </c>
      <c r="Q20" s="11"/>
    </row>
    <row r="21" spans="1:17" s="9" customFormat="1" ht="12.75">
      <c r="A21" s="6" t="s">
        <v>61</v>
      </c>
      <c r="B21" s="10" t="s">
        <v>108</v>
      </c>
      <c r="C21" s="7">
        <v>11</v>
      </c>
      <c r="D21" s="11"/>
      <c r="E21" s="11"/>
      <c r="F21" s="21"/>
      <c r="G21" s="21"/>
      <c r="H21" s="12">
        <v>0.36214000000000002</v>
      </c>
      <c r="I21" s="18">
        <v>0.1003</v>
      </c>
      <c r="J21" s="21"/>
      <c r="K21" s="21"/>
      <c r="L21" s="12"/>
      <c r="M21" s="18"/>
      <c r="N21" s="11"/>
      <c r="O21" s="12">
        <v>0.36214000000000002</v>
      </c>
      <c r="P21" s="18">
        <v>0.1045</v>
      </c>
      <c r="Q21" s="11"/>
    </row>
    <row r="22" spans="1:17" s="9" customFormat="1" ht="12.75">
      <c r="A22" s="6" t="s">
        <v>62</v>
      </c>
      <c r="B22" s="10" t="s">
        <v>84</v>
      </c>
      <c r="C22" s="7">
        <v>12</v>
      </c>
      <c r="D22" s="11"/>
      <c r="E22" s="11"/>
      <c r="F22" s="21"/>
      <c r="G22" s="21"/>
      <c r="H22" s="12">
        <v>9.3270000000000006E-2</v>
      </c>
      <c r="I22" s="18">
        <v>2.58E-2</v>
      </c>
      <c r="J22" s="21"/>
      <c r="K22" s="21"/>
      <c r="L22" s="12">
        <v>0.12206</v>
      </c>
      <c r="M22" s="18">
        <v>3.2599999999999997E-2</v>
      </c>
      <c r="N22" s="11"/>
      <c r="O22" s="12">
        <v>9.3270000000000006E-2</v>
      </c>
      <c r="P22" s="18">
        <v>2.69E-2</v>
      </c>
      <c r="Q22" s="11"/>
    </row>
    <row r="23" spans="1:17" s="9" customFormat="1" ht="12.75" hidden="1">
      <c r="A23" s="6" t="s">
        <v>62</v>
      </c>
      <c r="B23" s="10" t="s">
        <v>22</v>
      </c>
      <c r="C23" s="7">
        <v>12</v>
      </c>
      <c r="D23" s="11"/>
      <c r="E23" s="11"/>
      <c r="F23" s="21"/>
      <c r="G23" s="21"/>
      <c r="H23" s="12"/>
      <c r="I23" s="18"/>
      <c r="J23" s="21"/>
      <c r="K23" s="21"/>
      <c r="L23" s="12"/>
      <c r="M23" s="18"/>
      <c r="N23" s="11"/>
      <c r="O23" s="12"/>
      <c r="P23" s="18"/>
      <c r="Q23" s="11"/>
    </row>
    <row r="24" spans="1:17" s="9" customFormat="1" ht="12.75" hidden="1">
      <c r="A24" s="6" t="s">
        <v>63</v>
      </c>
      <c r="B24" s="10" t="s">
        <v>23</v>
      </c>
      <c r="C24" s="7">
        <v>13</v>
      </c>
      <c r="D24" s="11"/>
      <c r="E24" s="11"/>
      <c r="F24" s="21"/>
      <c r="G24" s="21"/>
      <c r="H24" s="12"/>
      <c r="I24" s="18"/>
      <c r="J24" s="21"/>
      <c r="K24" s="21"/>
      <c r="L24" s="12"/>
      <c r="M24" s="18"/>
      <c r="N24" s="11"/>
      <c r="O24" s="12"/>
      <c r="P24" s="18"/>
      <c r="Q24" s="11"/>
    </row>
    <row r="25" spans="1:17" s="9" customFormat="1" ht="12.75">
      <c r="A25" s="6" t="s">
        <v>63</v>
      </c>
      <c r="B25" s="10" t="s">
        <v>107</v>
      </c>
      <c r="C25" s="7">
        <v>13</v>
      </c>
      <c r="D25" s="11"/>
      <c r="E25" s="11"/>
      <c r="F25" s="21"/>
      <c r="G25" s="21"/>
      <c r="H25" s="12">
        <v>1.8321499999999999</v>
      </c>
      <c r="I25" s="18">
        <v>0.50749999999999995</v>
      </c>
      <c r="J25" s="21"/>
      <c r="K25" s="21"/>
      <c r="L25" s="12"/>
      <c r="M25" s="18"/>
      <c r="N25" s="11"/>
      <c r="O25" s="12">
        <v>1.8321499999999999</v>
      </c>
      <c r="P25" s="18">
        <v>0.52890000000000004</v>
      </c>
      <c r="Q25" s="11"/>
    </row>
    <row r="26" spans="1:17" s="9" customFormat="1" ht="38.25">
      <c r="A26" s="6" t="s">
        <v>64</v>
      </c>
      <c r="B26" s="10" t="s">
        <v>24</v>
      </c>
      <c r="C26" s="7">
        <v>14</v>
      </c>
      <c r="D26" s="11"/>
      <c r="E26" s="11"/>
      <c r="F26" s="21"/>
      <c r="G26" s="21"/>
      <c r="H26" s="12">
        <f>0.21594+0.09134+0.0114+0.00764+0.13053</f>
        <v>0.45684999999999998</v>
      </c>
      <c r="I26" s="18">
        <f>0.0598+0.0253+0.0032+0.0021+0.0362</f>
        <v>0.12659999999999999</v>
      </c>
      <c r="J26" s="21"/>
      <c r="K26" s="21"/>
      <c r="L26" s="12"/>
      <c r="M26" s="18"/>
      <c r="N26" s="11"/>
      <c r="O26" s="12">
        <f>0.21594+0.09134+0.0114+0.00764+0.13053</f>
        <v>0.45684999999999998</v>
      </c>
      <c r="P26" s="18">
        <f>0.0623+0.0264+0.0033+0.0022+0.0377</f>
        <v>0.13189999999999999</v>
      </c>
      <c r="Q26" s="11"/>
    </row>
    <row r="27" spans="1:17" s="9" customFormat="1" ht="63.75">
      <c r="A27" s="6" t="s">
        <v>56</v>
      </c>
      <c r="B27" s="10" t="s">
        <v>25</v>
      </c>
      <c r="C27" s="7">
        <v>15</v>
      </c>
      <c r="D27" s="11"/>
      <c r="E27" s="11"/>
      <c r="F27" s="21"/>
      <c r="G27" s="21"/>
      <c r="H27" s="12">
        <f>1.99248+0.03276</f>
        <v>2.0252400000000002</v>
      </c>
      <c r="I27" s="18">
        <f>0.5519+0.0091</f>
        <v>0.56099999999999994</v>
      </c>
      <c r="J27" s="11"/>
      <c r="K27" s="11"/>
      <c r="L27" s="12"/>
      <c r="M27" s="18"/>
      <c r="N27" s="11"/>
      <c r="O27" s="12">
        <f>1.99248+0.03276</f>
        <v>2.0252400000000002</v>
      </c>
      <c r="P27" s="18">
        <f>0.5752+0.0095</f>
        <v>0.5847</v>
      </c>
      <c r="Q27" s="11"/>
    </row>
    <row r="28" spans="1:17" s="9" customFormat="1" ht="63.75">
      <c r="A28" s="6" t="s">
        <v>57</v>
      </c>
      <c r="B28" s="10" t="s">
        <v>26</v>
      </c>
      <c r="C28" s="7">
        <v>16</v>
      </c>
      <c r="D28" s="11"/>
      <c r="E28" s="11"/>
      <c r="F28" s="21"/>
      <c r="G28" s="21"/>
      <c r="H28" s="12">
        <v>0.12716</v>
      </c>
      <c r="I28" s="18">
        <v>3.5200000000000002E-2</v>
      </c>
      <c r="J28" s="21"/>
      <c r="K28" s="21"/>
      <c r="L28" s="12">
        <v>0.31563999999999998</v>
      </c>
      <c r="M28" s="18">
        <v>9.1800000000000007E-2</v>
      </c>
      <c r="N28" s="11"/>
      <c r="O28" s="12">
        <v>0.12716</v>
      </c>
      <c r="P28" s="18">
        <v>3.6700000000000003E-2</v>
      </c>
      <c r="Q28" s="11"/>
    </row>
    <row r="29" spans="1:17" s="9" customFormat="1" ht="63.75" hidden="1">
      <c r="A29" s="6" t="s">
        <v>58</v>
      </c>
      <c r="B29" s="10" t="s">
        <v>27</v>
      </c>
      <c r="C29" s="7">
        <v>18</v>
      </c>
      <c r="D29" s="11"/>
      <c r="E29" s="11"/>
      <c r="F29" s="21"/>
      <c r="G29" s="21"/>
      <c r="H29" s="12"/>
      <c r="I29" s="18"/>
      <c r="J29" s="21"/>
      <c r="K29" s="21"/>
      <c r="L29" s="12"/>
      <c r="M29" s="18"/>
      <c r="N29" s="11"/>
      <c r="O29" s="12"/>
      <c r="P29" s="18"/>
      <c r="Q29" s="11"/>
    </row>
    <row r="30" spans="1:17" s="9" customFormat="1" ht="51" hidden="1" customHeight="1" thickBot="1">
      <c r="A30" s="6">
        <v>4</v>
      </c>
      <c r="B30" s="10" t="s">
        <v>28</v>
      </c>
      <c r="C30" s="7">
        <v>19</v>
      </c>
      <c r="D30" s="11"/>
      <c r="E30" s="11"/>
      <c r="F30" s="21"/>
      <c r="G30" s="21"/>
      <c r="H30" s="12"/>
      <c r="I30" s="18"/>
      <c r="J30" s="21"/>
      <c r="K30" s="21"/>
      <c r="L30" s="12"/>
      <c r="M30" s="18"/>
      <c r="N30" s="11"/>
      <c r="O30" s="12"/>
      <c r="P30" s="18"/>
      <c r="Q30" s="11"/>
    </row>
    <row r="31" spans="1:17" s="9" customFormat="1" ht="31.5" hidden="1" customHeight="1" thickBot="1">
      <c r="A31" s="6">
        <v>5</v>
      </c>
      <c r="B31" s="10" t="s">
        <v>29</v>
      </c>
      <c r="C31" s="7">
        <v>20</v>
      </c>
      <c r="D31" s="11"/>
      <c r="E31" s="11"/>
      <c r="F31" s="21"/>
      <c r="G31" s="21"/>
      <c r="H31" s="12"/>
      <c r="I31" s="18"/>
      <c r="J31" s="21"/>
      <c r="K31" s="21"/>
      <c r="L31" s="12"/>
      <c r="M31" s="18"/>
      <c r="N31" s="11"/>
      <c r="O31" s="12"/>
      <c r="P31" s="18"/>
      <c r="Q31" s="11"/>
    </row>
    <row r="32" spans="1:17" s="9" customFormat="1" ht="31.5" hidden="1" customHeight="1" thickBot="1">
      <c r="A32" s="6" t="s">
        <v>65</v>
      </c>
      <c r="B32" s="11"/>
      <c r="C32" s="7">
        <v>21</v>
      </c>
      <c r="D32" s="11"/>
      <c r="E32" s="11"/>
      <c r="F32" s="21"/>
      <c r="G32" s="21"/>
      <c r="H32" s="12"/>
      <c r="I32" s="18"/>
      <c r="J32" s="21"/>
      <c r="K32" s="21"/>
      <c r="L32" s="12"/>
      <c r="M32" s="18"/>
      <c r="N32" s="11"/>
      <c r="O32" s="12"/>
      <c r="P32" s="18"/>
      <c r="Q32" s="11"/>
    </row>
    <row r="33" spans="1:17" s="9" customFormat="1" ht="31.5" hidden="1" customHeight="1" thickBot="1">
      <c r="A33" s="6" t="s">
        <v>66</v>
      </c>
      <c r="B33" s="11"/>
      <c r="C33" s="7">
        <v>22</v>
      </c>
      <c r="D33" s="11"/>
      <c r="E33" s="11"/>
      <c r="F33" s="21"/>
      <c r="G33" s="21"/>
      <c r="H33" s="12"/>
      <c r="I33" s="18"/>
      <c r="J33" s="21"/>
      <c r="K33" s="21"/>
      <c r="L33" s="12"/>
      <c r="M33" s="18"/>
      <c r="N33" s="11"/>
      <c r="O33" s="12"/>
      <c r="P33" s="18"/>
      <c r="Q33" s="11"/>
    </row>
    <row r="34" spans="1:17" s="9" customFormat="1" ht="31.5" hidden="1" customHeight="1" thickBot="1">
      <c r="A34" s="6" t="s">
        <v>67</v>
      </c>
      <c r="B34" s="11"/>
      <c r="C34" s="7">
        <v>23</v>
      </c>
      <c r="D34" s="11"/>
      <c r="E34" s="11"/>
      <c r="F34" s="21"/>
      <c r="G34" s="21"/>
      <c r="H34" s="12"/>
      <c r="I34" s="18"/>
      <c r="J34" s="21"/>
      <c r="K34" s="21"/>
      <c r="L34" s="12"/>
      <c r="M34" s="18"/>
      <c r="N34" s="11"/>
      <c r="O34" s="12"/>
      <c r="P34" s="18"/>
      <c r="Q34" s="11"/>
    </row>
    <row r="35" spans="1:17" s="9" customFormat="1" ht="45" hidden="1" customHeight="1" thickBot="1">
      <c r="A35" s="7">
        <v>6</v>
      </c>
      <c r="B35" s="10" t="s">
        <v>30</v>
      </c>
      <c r="C35" s="7">
        <v>24</v>
      </c>
      <c r="D35" s="11"/>
      <c r="E35" s="11"/>
      <c r="F35" s="21"/>
      <c r="G35" s="21"/>
      <c r="H35" s="12"/>
      <c r="I35" s="18"/>
      <c r="J35" s="21"/>
      <c r="K35" s="21"/>
      <c r="L35" s="12"/>
      <c r="M35" s="18"/>
      <c r="N35" s="11"/>
      <c r="O35" s="12"/>
      <c r="P35" s="18"/>
      <c r="Q35" s="11"/>
    </row>
    <row r="36" spans="1:17" s="9" customFormat="1" ht="77.25" hidden="1" customHeight="1" thickBot="1">
      <c r="A36" s="7">
        <v>7</v>
      </c>
      <c r="B36" s="10" t="s">
        <v>31</v>
      </c>
      <c r="C36" s="7">
        <v>25</v>
      </c>
      <c r="D36" s="11"/>
      <c r="E36" s="11"/>
      <c r="F36" s="21"/>
      <c r="G36" s="21"/>
      <c r="H36" s="12"/>
      <c r="I36" s="18"/>
      <c r="J36" s="21"/>
      <c r="K36" s="21"/>
      <c r="L36" s="12"/>
      <c r="M36" s="18"/>
      <c r="N36" s="11"/>
      <c r="O36" s="12"/>
      <c r="P36" s="18"/>
      <c r="Q36" s="11"/>
    </row>
    <row r="37" spans="1:17" s="9" customFormat="1" ht="12.75" hidden="1">
      <c r="A37" s="6" t="s">
        <v>68</v>
      </c>
      <c r="B37" s="10" t="s">
        <v>32</v>
      </c>
      <c r="C37" s="7">
        <v>26</v>
      </c>
      <c r="D37" s="11"/>
      <c r="E37" s="11"/>
      <c r="F37" s="21"/>
      <c r="G37" s="21"/>
      <c r="H37" s="12"/>
      <c r="I37" s="18"/>
      <c r="J37" s="21"/>
      <c r="K37" s="21"/>
      <c r="L37" s="12"/>
      <c r="M37" s="18"/>
      <c r="N37" s="11"/>
      <c r="O37" s="12"/>
      <c r="P37" s="18"/>
      <c r="Q37" s="11"/>
    </row>
    <row r="38" spans="1:17" s="9" customFormat="1" ht="12.75" hidden="1">
      <c r="A38" s="6" t="s">
        <v>69</v>
      </c>
      <c r="B38" s="10" t="s">
        <v>33</v>
      </c>
      <c r="C38" s="7">
        <v>27</v>
      </c>
      <c r="D38" s="11"/>
      <c r="E38" s="11"/>
      <c r="F38" s="21"/>
      <c r="G38" s="21"/>
      <c r="H38" s="12"/>
      <c r="I38" s="18"/>
      <c r="J38" s="21"/>
      <c r="K38" s="21"/>
      <c r="L38" s="12"/>
      <c r="M38" s="18"/>
      <c r="N38" s="11"/>
      <c r="O38" s="12"/>
      <c r="P38" s="18"/>
      <c r="Q38" s="11"/>
    </row>
    <row r="39" spans="1:17" s="9" customFormat="1" ht="12.75" hidden="1">
      <c r="A39" s="6" t="s">
        <v>70</v>
      </c>
      <c r="B39" s="10" t="s">
        <v>34</v>
      </c>
      <c r="C39" s="7">
        <v>28</v>
      </c>
      <c r="D39" s="11"/>
      <c r="E39" s="11"/>
      <c r="F39" s="21"/>
      <c r="G39" s="21"/>
      <c r="H39" s="12"/>
      <c r="I39" s="18"/>
      <c r="J39" s="21"/>
      <c r="K39" s="21"/>
      <c r="L39" s="12"/>
      <c r="M39" s="18"/>
      <c r="N39" s="11"/>
      <c r="O39" s="12"/>
      <c r="P39" s="18"/>
      <c r="Q39" s="11"/>
    </row>
    <row r="40" spans="1:17" s="9" customFormat="1" ht="93" hidden="1" customHeight="1" thickBot="1">
      <c r="A40" s="7">
        <v>8</v>
      </c>
      <c r="B40" s="10" t="s">
        <v>35</v>
      </c>
      <c r="C40" s="7">
        <v>29</v>
      </c>
      <c r="D40" s="11"/>
      <c r="E40" s="11"/>
      <c r="F40" s="21"/>
      <c r="G40" s="21"/>
      <c r="H40" s="12"/>
      <c r="I40" s="18"/>
      <c r="J40" s="21"/>
      <c r="K40" s="21"/>
      <c r="L40" s="12"/>
      <c r="M40" s="18"/>
      <c r="N40" s="11"/>
      <c r="O40" s="12"/>
      <c r="P40" s="18"/>
      <c r="Q40" s="11"/>
    </row>
    <row r="41" spans="1:17" s="9" customFormat="1" ht="12.75" hidden="1">
      <c r="A41" s="6" t="s">
        <v>71</v>
      </c>
      <c r="B41" s="11"/>
      <c r="C41" s="7">
        <v>30</v>
      </c>
      <c r="D41" s="11"/>
      <c r="E41" s="11"/>
      <c r="F41" s="21"/>
      <c r="G41" s="21"/>
      <c r="H41" s="12"/>
      <c r="I41" s="18"/>
      <c r="J41" s="21"/>
      <c r="K41" s="21"/>
      <c r="L41" s="12"/>
      <c r="M41" s="18"/>
      <c r="N41" s="11"/>
      <c r="O41" s="12"/>
      <c r="P41" s="18"/>
      <c r="Q41" s="11"/>
    </row>
    <row r="42" spans="1:17" s="9" customFormat="1" ht="12.75" hidden="1">
      <c r="A42" s="6" t="s">
        <v>72</v>
      </c>
      <c r="B42" s="11"/>
      <c r="C42" s="7">
        <v>31</v>
      </c>
      <c r="D42" s="11"/>
      <c r="E42" s="11"/>
      <c r="F42" s="21"/>
      <c r="G42" s="21"/>
      <c r="H42" s="12"/>
      <c r="I42" s="18"/>
      <c r="J42" s="21"/>
      <c r="K42" s="21"/>
      <c r="L42" s="12"/>
      <c r="M42" s="18"/>
      <c r="N42" s="11"/>
      <c r="O42" s="12"/>
      <c r="P42" s="18"/>
      <c r="Q42" s="11"/>
    </row>
    <row r="43" spans="1:17" s="9" customFormat="1" ht="38.25" hidden="1">
      <c r="A43" s="6">
        <v>9</v>
      </c>
      <c r="B43" s="10" t="s">
        <v>36</v>
      </c>
      <c r="C43" s="7">
        <v>32</v>
      </c>
      <c r="D43" s="11"/>
      <c r="E43" s="11"/>
      <c r="F43" s="21"/>
      <c r="G43" s="21"/>
      <c r="H43" s="12"/>
      <c r="I43" s="18"/>
      <c r="J43" s="21"/>
      <c r="K43" s="21"/>
      <c r="L43" s="12"/>
      <c r="M43" s="18"/>
      <c r="N43" s="11"/>
      <c r="O43" s="12"/>
      <c r="P43" s="18"/>
      <c r="Q43" s="11"/>
    </row>
    <row r="44" spans="1:17" s="9" customFormat="1" ht="38.25" hidden="1">
      <c r="A44" s="6" t="s">
        <v>73</v>
      </c>
      <c r="B44" s="10" t="s">
        <v>37</v>
      </c>
      <c r="C44" s="7">
        <v>33</v>
      </c>
      <c r="D44" s="11"/>
      <c r="E44" s="11"/>
      <c r="F44" s="21"/>
      <c r="G44" s="21"/>
      <c r="H44" s="12"/>
      <c r="I44" s="18"/>
      <c r="J44" s="21"/>
      <c r="K44" s="21"/>
      <c r="L44" s="12"/>
      <c r="M44" s="18"/>
      <c r="N44" s="11"/>
      <c r="O44" s="12"/>
      <c r="P44" s="18"/>
      <c r="Q44" s="11"/>
    </row>
    <row r="45" spans="1:17" s="9" customFormat="1" ht="25.5" hidden="1">
      <c r="A45" s="6" t="s">
        <v>74</v>
      </c>
      <c r="B45" s="10" t="s">
        <v>38</v>
      </c>
      <c r="C45" s="7">
        <v>34</v>
      </c>
      <c r="D45" s="11"/>
      <c r="E45" s="11"/>
      <c r="F45" s="21"/>
      <c r="G45" s="21"/>
      <c r="H45" s="12"/>
      <c r="I45" s="18"/>
      <c r="J45" s="21"/>
      <c r="K45" s="21"/>
      <c r="L45" s="12"/>
      <c r="M45" s="18"/>
      <c r="N45" s="11"/>
      <c r="O45" s="12"/>
      <c r="P45" s="18"/>
      <c r="Q45" s="11"/>
    </row>
    <row r="46" spans="1:17" s="9" customFormat="1" ht="25.5" hidden="1">
      <c r="A46" s="6" t="s">
        <v>75</v>
      </c>
      <c r="B46" s="10" t="s">
        <v>39</v>
      </c>
      <c r="C46" s="7">
        <v>35</v>
      </c>
      <c r="D46" s="11"/>
      <c r="E46" s="11"/>
      <c r="F46" s="21"/>
      <c r="G46" s="21"/>
      <c r="H46" s="12"/>
      <c r="I46" s="18"/>
      <c r="J46" s="21"/>
      <c r="K46" s="21"/>
      <c r="L46" s="12"/>
      <c r="M46" s="18"/>
      <c r="N46" s="11"/>
      <c r="O46" s="12"/>
      <c r="P46" s="18"/>
      <c r="Q46" s="11"/>
    </row>
    <row r="47" spans="1:17" s="9" customFormat="1" ht="12.75" hidden="1">
      <c r="A47" s="6" t="s">
        <v>76</v>
      </c>
      <c r="B47" s="11"/>
      <c r="C47" s="7">
        <v>36</v>
      </c>
      <c r="D47" s="11"/>
      <c r="E47" s="11"/>
      <c r="F47" s="21"/>
      <c r="G47" s="21"/>
      <c r="H47" s="12"/>
      <c r="I47" s="18"/>
      <c r="J47" s="21"/>
      <c r="K47" s="21"/>
      <c r="L47" s="12"/>
      <c r="M47" s="18"/>
      <c r="N47" s="11"/>
      <c r="O47" s="12"/>
      <c r="P47" s="18"/>
      <c r="Q47" s="11"/>
    </row>
    <row r="48" spans="1:17" s="9" customFormat="1" ht="12.75">
      <c r="A48" s="7">
        <v>10</v>
      </c>
      <c r="B48" s="10" t="s">
        <v>104</v>
      </c>
      <c r="C48" s="7">
        <v>17</v>
      </c>
      <c r="D48" s="11"/>
      <c r="E48" s="11"/>
      <c r="F48" s="21"/>
      <c r="G48" s="21"/>
      <c r="H48" s="12">
        <v>0.35222999999999999</v>
      </c>
      <c r="I48" s="18">
        <v>9.7600000000000006E-2</v>
      </c>
      <c r="J48" s="21"/>
      <c r="K48" s="21"/>
      <c r="L48" s="12"/>
      <c r="M48" s="18"/>
      <c r="N48" s="11"/>
      <c r="O48" s="12">
        <v>0.35222999999999999</v>
      </c>
      <c r="P48" s="18">
        <v>0.1017</v>
      </c>
      <c r="Q48" s="11"/>
    </row>
    <row r="49" spans="1:17" s="9" customFormat="1" ht="12.75" hidden="1">
      <c r="A49" s="6" t="s">
        <v>77</v>
      </c>
      <c r="B49" s="10" t="s">
        <v>40</v>
      </c>
      <c r="C49" s="7">
        <v>38</v>
      </c>
      <c r="D49" s="11"/>
      <c r="E49" s="11"/>
      <c r="F49" s="21"/>
      <c r="G49" s="21"/>
      <c r="H49" s="12"/>
      <c r="I49" s="18"/>
      <c r="J49" s="21"/>
      <c r="K49" s="21"/>
      <c r="L49" s="12"/>
      <c r="M49" s="18"/>
      <c r="N49" s="11"/>
      <c r="O49" s="12"/>
      <c r="P49" s="18"/>
      <c r="Q49" s="11"/>
    </row>
    <row r="50" spans="1:17" s="9" customFormat="1" ht="12.75" hidden="1">
      <c r="A50" s="6" t="s">
        <v>78</v>
      </c>
      <c r="B50" s="10" t="s">
        <v>41</v>
      </c>
      <c r="C50" s="7">
        <v>39</v>
      </c>
      <c r="D50" s="11"/>
      <c r="E50" s="11"/>
      <c r="F50" s="21"/>
      <c r="G50" s="21"/>
      <c r="H50" s="12"/>
      <c r="I50" s="18"/>
      <c r="J50" s="21"/>
      <c r="K50" s="21"/>
      <c r="L50" s="12"/>
      <c r="M50" s="18"/>
      <c r="N50" s="11"/>
      <c r="O50" s="12"/>
      <c r="P50" s="18"/>
      <c r="Q50" s="11"/>
    </row>
    <row r="51" spans="1:17" s="9" customFormat="1" ht="12.75" hidden="1">
      <c r="A51" s="6" t="s">
        <v>79</v>
      </c>
      <c r="B51" s="10" t="s">
        <v>42</v>
      </c>
      <c r="C51" s="7">
        <v>40</v>
      </c>
      <c r="D51" s="11"/>
      <c r="E51" s="11"/>
      <c r="F51" s="21"/>
      <c r="G51" s="21"/>
      <c r="H51" s="12"/>
      <c r="I51" s="18"/>
      <c r="J51" s="21"/>
      <c r="K51" s="21"/>
      <c r="L51" s="12"/>
      <c r="M51" s="18"/>
      <c r="N51" s="11"/>
      <c r="O51" s="12"/>
      <c r="P51" s="18"/>
      <c r="Q51" s="11"/>
    </row>
    <row r="52" spans="1:17" s="9" customFormat="1" ht="12.75" hidden="1">
      <c r="A52" s="6" t="s">
        <v>80</v>
      </c>
      <c r="B52" s="11"/>
      <c r="C52" s="7">
        <v>41</v>
      </c>
      <c r="D52" s="11"/>
      <c r="E52" s="11"/>
      <c r="F52" s="21"/>
      <c r="G52" s="21"/>
      <c r="H52" s="12"/>
      <c r="I52" s="18"/>
      <c r="J52" s="21"/>
      <c r="K52" s="21"/>
      <c r="L52" s="12"/>
      <c r="M52" s="18"/>
      <c r="N52" s="11"/>
      <c r="O52" s="12"/>
      <c r="P52" s="18"/>
      <c r="Q52" s="11"/>
    </row>
    <row r="53" spans="1:17" s="9" customFormat="1" ht="12.75">
      <c r="A53" s="6">
        <v>11</v>
      </c>
      <c r="B53" s="10" t="s">
        <v>43</v>
      </c>
      <c r="C53" s="7">
        <v>18</v>
      </c>
      <c r="D53" s="11"/>
      <c r="E53" s="11"/>
      <c r="F53" s="21"/>
      <c r="G53" s="21"/>
      <c r="H53" s="12">
        <f>SUM(H54:H56)</f>
        <v>1.12822</v>
      </c>
      <c r="I53" s="18">
        <f>SUM(I54:I56)</f>
        <v>0.31259999999999999</v>
      </c>
      <c r="J53" s="21"/>
      <c r="K53" s="21"/>
      <c r="L53" s="12">
        <f>SUM(L54:L56)</f>
        <v>0</v>
      </c>
      <c r="M53" s="18">
        <f t="shared" ref="M53:P53" si="3">SUM(M54:M56)</f>
        <v>0</v>
      </c>
      <c r="N53" s="11">
        <f t="shared" si="3"/>
        <v>0</v>
      </c>
      <c r="O53" s="12">
        <f t="shared" si="3"/>
        <v>1.1283100000000001</v>
      </c>
      <c r="P53" s="18">
        <f t="shared" si="3"/>
        <v>0.32569999999999999</v>
      </c>
      <c r="Q53" s="11"/>
    </row>
    <row r="54" spans="1:17" s="9" customFormat="1" ht="12.75">
      <c r="A54" s="6" t="s">
        <v>81</v>
      </c>
      <c r="B54" s="11" t="s">
        <v>99</v>
      </c>
      <c r="C54" s="7">
        <v>19</v>
      </c>
      <c r="D54" s="11"/>
      <c r="E54" s="11"/>
      <c r="F54" s="21"/>
      <c r="G54" s="21"/>
      <c r="H54" s="12">
        <v>1.0669</v>
      </c>
      <c r="I54" s="18">
        <v>0.29559999999999997</v>
      </c>
      <c r="J54" s="21"/>
      <c r="K54" s="21"/>
      <c r="L54" s="12"/>
      <c r="M54" s="18"/>
      <c r="N54" s="11"/>
      <c r="O54" s="12">
        <v>1.0669900000000001</v>
      </c>
      <c r="P54" s="18">
        <v>0.308</v>
      </c>
      <c r="Q54" s="11"/>
    </row>
    <row r="55" spans="1:17" s="9" customFormat="1" ht="12.75">
      <c r="A55" s="6" t="s">
        <v>82</v>
      </c>
      <c r="B55" s="11" t="s">
        <v>109</v>
      </c>
      <c r="C55" s="7">
        <v>20</v>
      </c>
      <c r="D55" s="11"/>
      <c r="E55" s="11"/>
      <c r="F55" s="21"/>
      <c r="G55" s="21"/>
      <c r="H55" s="12">
        <v>3.458E-2</v>
      </c>
      <c r="I55" s="18">
        <v>9.5999999999999992E-3</v>
      </c>
      <c r="J55" s="21"/>
      <c r="K55" s="21"/>
      <c r="L55" s="12"/>
      <c r="M55" s="18"/>
      <c r="N55" s="11"/>
      <c r="O55" s="12">
        <v>3.458E-2</v>
      </c>
      <c r="P55" s="18">
        <v>0.01</v>
      </c>
      <c r="Q55" s="11"/>
    </row>
    <row r="56" spans="1:17" s="9" customFormat="1" ht="12.75">
      <c r="A56" s="6" t="s">
        <v>83</v>
      </c>
      <c r="B56" s="11" t="s">
        <v>110</v>
      </c>
      <c r="C56" s="7">
        <v>21</v>
      </c>
      <c r="D56" s="11"/>
      <c r="E56" s="11"/>
      <c r="F56" s="21"/>
      <c r="G56" s="21"/>
      <c r="H56" s="12">
        <v>2.674E-2</v>
      </c>
      <c r="I56" s="18">
        <v>7.4000000000000003E-3</v>
      </c>
      <c r="J56" s="21"/>
      <c r="K56" s="21"/>
      <c r="L56" s="12"/>
      <c r="M56" s="18"/>
      <c r="N56" s="11"/>
      <c r="O56" s="12">
        <v>2.674E-2</v>
      </c>
      <c r="P56" s="18">
        <v>7.7000000000000002E-3</v>
      </c>
      <c r="Q56" s="11"/>
    </row>
    <row r="57" spans="1:17" s="9" customFormat="1" ht="76.5">
      <c r="A57" s="7">
        <v>12</v>
      </c>
      <c r="B57" s="10" t="s">
        <v>44</v>
      </c>
      <c r="C57" s="7">
        <v>22</v>
      </c>
      <c r="D57" s="11"/>
      <c r="E57" s="11"/>
      <c r="F57" s="21"/>
      <c r="G57" s="21"/>
      <c r="H57" s="12">
        <f>SUM(H58:H64)</f>
        <v>1.0102800000000001</v>
      </c>
      <c r="I57" s="18">
        <f>SUM(I58:I64)</f>
        <v>0.27979999999999999</v>
      </c>
      <c r="J57" s="21"/>
      <c r="K57" s="21"/>
      <c r="L57" s="12">
        <f>SUM(L58:L64)</f>
        <v>0.78022999999999998</v>
      </c>
      <c r="M57" s="18">
        <f>SUM(M58:M64)</f>
        <v>0.2268</v>
      </c>
      <c r="N57" s="12">
        <f t="shared" ref="N57:P57" si="4">SUM(N58:N64)</f>
        <v>0</v>
      </c>
      <c r="O57" s="12">
        <f t="shared" si="4"/>
        <v>1.0102800000000001</v>
      </c>
      <c r="P57" s="18">
        <f t="shared" si="4"/>
        <v>0.29159999999999997</v>
      </c>
      <c r="Q57" s="11"/>
    </row>
    <row r="58" spans="1:17" s="9" customFormat="1" ht="18" customHeight="1">
      <c r="A58" s="6" t="s">
        <v>85</v>
      </c>
      <c r="B58" s="11" t="s">
        <v>86</v>
      </c>
      <c r="C58" s="7">
        <v>23</v>
      </c>
      <c r="D58" s="11"/>
      <c r="E58" s="11"/>
      <c r="F58" s="21"/>
      <c r="G58" s="21"/>
      <c r="H58" s="12">
        <v>0.12307999999999999</v>
      </c>
      <c r="I58" s="18">
        <v>3.4099999999999998E-2</v>
      </c>
      <c r="J58" s="21"/>
      <c r="K58" s="21"/>
      <c r="L58" s="12">
        <v>5.3969999999999997E-2</v>
      </c>
      <c r="M58" s="18">
        <v>1.5699999999999999E-2</v>
      </c>
      <c r="N58" s="11"/>
      <c r="O58" s="12">
        <v>0.12307999999999999</v>
      </c>
      <c r="P58" s="18">
        <v>3.5499999999999997E-2</v>
      </c>
      <c r="Q58" s="11"/>
    </row>
    <row r="59" spans="1:17" s="9" customFormat="1" ht="18" customHeight="1">
      <c r="A59" s="6" t="s">
        <v>87</v>
      </c>
      <c r="B59" s="11" t="s">
        <v>94</v>
      </c>
      <c r="C59" s="7">
        <v>24</v>
      </c>
      <c r="D59" s="11"/>
      <c r="E59" s="11"/>
      <c r="F59" s="11"/>
      <c r="G59" s="11"/>
      <c r="H59" s="12"/>
      <c r="I59" s="18"/>
      <c r="J59" s="11"/>
      <c r="K59" s="11"/>
      <c r="L59" s="12"/>
      <c r="M59" s="18"/>
      <c r="N59" s="11"/>
      <c r="O59" s="12"/>
      <c r="P59" s="18"/>
      <c r="Q59" s="11"/>
    </row>
    <row r="60" spans="1:17" s="9" customFormat="1" ht="18" customHeight="1">
      <c r="A60" s="6" t="s">
        <v>89</v>
      </c>
      <c r="B60" s="11" t="s">
        <v>95</v>
      </c>
      <c r="C60" s="7">
        <v>25</v>
      </c>
      <c r="D60" s="11"/>
      <c r="E60" s="11"/>
      <c r="F60" s="11"/>
      <c r="G60" s="11"/>
      <c r="H60" s="12">
        <v>5.0600000000000003E-3</v>
      </c>
      <c r="I60" s="18">
        <v>1.4E-3</v>
      </c>
      <c r="J60" s="11"/>
      <c r="K60" s="11"/>
      <c r="L60" s="12">
        <v>1.7670000000000002E-2</v>
      </c>
      <c r="M60" s="18">
        <v>5.1000000000000004E-3</v>
      </c>
      <c r="N60" s="11"/>
      <c r="O60" s="12">
        <v>5.0600000000000003E-3</v>
      </c>
      <c r="P60" s="18">
        <v>1.5E-3</v>
      </c>
      <c r="Q60" s="11"/>
    </row>
    <row r="61" spans="1:17" s="9" customFormat="1" ht="30" customHeight="1">
      <c r="A61" s="6" t="s">
        <v>91</v>
      </c>
      <c r="B61" s="11" t="s">
        <v>88</v>
      </c>
      <c r="C61" s="7">
        <v>26</v>
      </c>
      <c r="D61" s="11"/>
      <c r="E61" s="11"/>
      <c r="F61" s="11"/>
      <c r="G61" s="11"/>
      <c r="H61" s="12">
        <v>0.27090999999999998</v>
      </c>
      <c r="I61" s="18">
        <v>7.4999999999999997E-2</v>
      </c>
      <c r="J61" s="11"/>
      <c r="K61" s="11"/>
      <c r="L61" s="12">
        <v>0.29542000000000002</v>
      </c>
      <c r="M61" s="18">
        <v>8.5900000000000004E-2</v>
      </c>
      <c r="N61" s="11"/>
      <c r="O61" s="12">
        <v>0.27090999999999998</v>
      </c>
      <c r="P61" s="18">
        <v>7.8200000000000006E-2</v>
      </c>
      <c r="Q61" s="11"/>
    </row>
    <row r="62" spans="1:17" s="9" customFormat="1" ht="30" customHeight="1">
      <c r="A62" s="6" t="s">
        <v>93</v>
      </c>
      <c r="B62" s="11" t="s">
        <v>92</v>
      </c>
      <c r="C62" s="7">
        <v>27</v>
      </c>
      <c r="D62" s="11"/>
      <c r="E62" s="11"/>
      <c r="F62" s="11"/>
      <c r="G62" s="11"/>
      <c r="H62" s="12">
        <v>2.6460000000000001E-2</v>
      </c>
      <c r="I62" s="18">
        <v>7.3000000000000001E-3</v>
      </c>
      <c r="J62" s="11"/>
      <c r="K62" s="11"/>
      <c r="L62" s="12">
        <v>3.3509999999999998E-2</v>
      </c>
      <c r="M62" s="18">
        <v>9.7000000000000003E-3</v>
      </c>
      <c r="N62" s="11"/>
      <c r="O62" s="12">
        <v>2.6460000000000001E-2</v>
      </c>
      <c r="P62" s="18">
        <v>7.6E-3</v>
      </c>
      <c r="Q62" s="11"/>
    </row>
    <row r="63" spans="1:17" s="9" customFormat="1" ht="30" hidden="1" customHeight="1">
      <c r="A63" s="6"/>
      <c r="B63" s="11"/>
      <c r="C63" s="7"/>
      <c r="D63" s="11"/>
      <c r="E63" s="11"/>
      <c r="F63" s="11"/>
      <c r="G63" s="11"/>
      <c r="H63" s="12"/>
      <c r="I63" s="18"/>
      <c r="J63" s="11"/>
      <c r="K63" s="11"/>
      <c r="L63" s="12"/>
      <c r="M63" s="18"/>
      <c r="N63" s="11"/>
      <c r="O63" s="12"/>
      <c r="P63" s="18"/>
      <c r="Q63" s="11"/>
    </row>
    <row r="64" spans="1:17" s="9" customFormat="1" ht="18" customHeight="1">
      <c r="A64" s="6" t="s">
        <v>96</v>
      </c>
      <c r="B64" s="11" t="s">
        <v>90</v>
      </c>
      <c r="C64" s="7">
        <v>28</v>
      </c>
      <c r="D64" s="11"/>
      <c r="E64" s="11"/>
      <c r="F64" s="11"/>
      <c r="G64" s="11"/>
      <c r="H64" s="12">
        <v>0.58477000000000001</v>
      </c>
      <c r="I64" s="18">
        <v>0.16200000000000001</v>
      </c>
      <c r="J64" s="11"/>
      <c r="K64" s="11"/>
      <c r="L64" s="12">
        <v>0.37966</v>
      </c>
      <c r="M64" s="18">
        <v>0.1104</v>
      </c>
      <c r="N64" s="11"/>
      <c r="O64" s="12">
        <v>0.58477000000000001</v>
      </c>
      <c r="P64" s="18">
        <v>0.16880000000000001</v>
      </c>
      <c r="Q64" s="11"/>
    </row>
    <row r="65" spans="1:17" ht="15.75" customHeight="1">
      <c r="A65" s="30" t="s">
        <v>97</v>
      </c>
      <c r="B65" s="30"/>
      <c r="C65" s="30"/>
      <c r="D65" s="30"/>
      <c r="E65" s="30"/>
      <c r="F65" s="30"/>
      <c r="G65" s="32" t="s">
        <v>46</v>
      </c>
      <c r="H65" s="32"/>
      <c r="I65" s="32"/>
      <c r="J65" s="32"/>
      <c r="K65" s="32" t="s">
        <v>98</v>
      </c>
      <c r="L65" s="32"/>
      <c r="M65" s="32"/>
      <c r="N65" s="32"/>
      <c r="O65" s="32"/>
      <c r="P65" s="32"/>
      <c r="Q65" s="32"/>
    </row>
    <row r="66" spans="1:17">
      <c r="A66" s="31" t="s">
        <v>45</v>
      </c>
      <c r="B66" s="31"/>
      <c r="C66" s="31"/>
      <c r="D66" s="31"/>
      <c r="E66" s="31"/>
      <c r="F66" s="31"/>
      <c r="G66" s="31" t="s">
        <v>47</v>
      </c>
      <c r="H66" s="31"/>
      <c r="I66" s="31"/>
      <c r="J66" s="31"/>
      <c r="K66" s="31" t="s">
        <v>48</v>
      </c>
      <c r="L66" s="31"/>
      <c r="M66" s="31"/>
      <c r="N66" s="31"/>
      <c r="O66" s="31"/>
      <c r="P66" s="31"/>
      <c r="Q66" s="31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>
      <c r="A68" s="3"/>
    </row>
    <row r="69" spans="1:17">
      <c r="A69" s="27" t="s">
        <v>49</v>
      </c>
      <c r="B69" s="28"/>
    </row>
    <row r="70" spans="1:17" ht="32.25" customHeight="1">
      <c r="A70" s="4" t="s">
        <v>50</v>
      </c>
      <c r="B70" s="27" t="s">
        <v>51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7">
      <c r="A71" s="5"/>
    </row>
  </sheetData>
  <mergeCells count="116">
    <mergeCell ref="A4:P5"/>
    <mergeCell ref="B70:P70"/>
    <mergeCell ref="A69:B69"/>
    <mergeCell ref="L1:Q2"/>
    <mergeCell ref="F58:G58"/>
    <mergeCell ref="J58:K58"/>
    <mergeCell ref="A65:F65"/>
    <mergeCell ref="A66:F66"/>
    <mergeCell ref="G65:J65"/>
    <mergeCell ref="G66:J66"/>
    <mergeCell ref="K65:Q65"/>
    <mergeCell ref="K66:Q66"/>
    <mergeCell ref="F55:G55"/>
    <mergeCell ref="J55:K55"/>
    <mergeCell ref="F56:G56"/>
    <mergeCell ref="J56:K56"/>
    <mergeCell ref="F57:G57"/>
    <mergeCell ref="J57:K57"/>
    <mergeCell ref="F52:G52"/>
    <mergeCell ref="J52:K52"/>
    <mergeCell ref="F53:G53"/>
    <mergeCell ref="J53:K53"/>
    <mergeCell ref="F54:G54"/>
    <mergeCell ref="J54:K54"/>
    <mergeCell ref="F49:G49"/>
    <mergeCell ref="J49:K49"/>
    <mergeCell ref="F50:G50"/>
    <mergeCell ref="J50:K50"/>
    <mergeCell ref="F51:G51"/>
    <mergeCell ref="J51:K51"/>
    <mergeCell ref="F46:G46"/>
    <mergeCell ref="J46:K46"/>
    <mergeCell ref="F47:G47"/>
    <mergeCell ref="J47:K47"/>
    <mergeCell ref="F48:G48"/>
    <mergeCell ref="J48:K48"/>
    <mergeCell ref="F43:G43"/>
    <mergeCell ref="J43:K43"/>
    <mergeCell ref="F44:G44"/>
    <mergeCell ref="J44:K44"/>
    <mergeCell ref="F45:G45"/>
    <mergeCell ref="J45:K45"/>
    <mergeCell ref="F40:G40"/>
    <mergeCell ref="J40:K40"/>
    <mergeCell ref="F41:G41"/>
    <mergeCell ref="J41:K41"/>
    <mergeCell ref="F42:G42"/>
    <mergeCell ref="J42:K42"/>
    <mergeCell ref="F37:G37"/>
    <mergeCell ref="J37:K37"/>
    <mergeCell ref="F38:G38"/>
    <mergeCell ref="J38:K38"/>
    <mergeCell ref="F39:G39"/>
    <mergeCell ref="J39:K39"/>
    <mergeCell ref="F34:G34"/>
    <mergeCell ref="J34:K34"/>
    <mergeCell ref="F35:G35"/>
    <mergeCell ref="J35:K35"/>
    <mergeCell ref="F36:G36"/>
    <mergeCell ref="J36:K36"/>
    <mergeCell ref="F31:G31"/>
    <mergeCell ref="J31:K31"/>
    <mergeCell ref="F32:G32"/>
    <mergeCell ref="J32:K32"/>
    <mergeCell ref="F33:G33"/>
    <mergeCell ref="J33:K33"/>
    <mergeCell ref="F28:G28"/>
    <mergeCell ref="J28:K28"/>
    <mergeCell ref="F29:G29"/>
    <mergeCell ref="J29:K29"/>
    <mergeCell ref="F30:G30"/>
    <mergeCell ref="J30:K30"/>
    <mergeCell ref="F25:G25"/>
    <mergeCell ref="J25:K25"/>
    <mergeCell ref="F26:G26"/>
    <mergeCell ref="J26:K26"/>
    <mergeCell ref="F27:G27"/>
    <mergeCell ref="F22:G22"/>
    <mergeCell ref="J22:K22"/>
    <mergeCell ref="F23:G23"/>
    <mergeCell ref="J23:K23"/>
    <mergeCell ref="F24:G24"/>
    <mergeCell ref="J24:K24"/>
    <mergeCell ref="F18:G18"/>
    <mergeCell ref="J18:K18"/>
    <mergeCell ref="F19:G19"/>
    <mergeCell ref="J19:K19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F13:G13"/>
    <mergeCell ref="J13:K13"/>
    <mergeCell ref="F14:G14"/>
    <mergeCell ref="J14:K14"/>
    <mergeCell ref="F9:G9"/>
    <mergeCell ref="J9:K9"/>
    <mergeCell ref="F10:G10"/>
    <mergeCell ref="J10:K10"/>
    <mergeCell ref="F11:G11"/>
    <mergeCell ref="J11:K11"/>
    <mergeCell ref="B6:B8"/>
    <mergeCell ref="C6:C8"/>
    <mergeCell ref="D6:K6"/>
    <mergeCell ref="L6:N7"/>
    <mergeCell ref="O6:Q7"/>
    <mergeCell ref="D7:G7"/>
    <mergeCell ref="H7:K7"/>
    <mergeCell ref="F8:G8"/>
    <mergeCell ref="J8:K8"/>
  </mergeCells>
  <pageMargins left="1.299212598425197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1"/>
  <sheetViews>
    <sheetView view="pageBreakPreview" topLeftCell="A3" zoomScale="96" zoomScaleSheetLayoutView="96" workbookViewId="0">
      <selection activeCell="L11" sqref="L11"/>
    </sheetView>
  </sheetViews>
  <sheetFormatPr defaultRowHeight="15"/>
  <cols>
    <col min="1" max="1" width="8.85546875" customWidth="1"/>
    <col min="2" max="2" width="22.42578125" customWidth="1"/>
    <col min="4" max="7" width="0" hidden="1" customWidth="1"/>
    <col min="9" max="9" width="10" bestFit="1" customWidth="1"/>
    <col min="10" max="11" width="0" hidden="1" customWidth="1"/>
    <col min="14" max="14" width="0" hidden="1" customWidth="1"/>
    <col min="17" max="17" width="0" hidden="1" customWidth="1"/>
  </cols>
  <sheetData>
    <row r="1" spans="1:17" ht="15" customHeight="1">
      <c r="L1" s="29" t="s">
        <v>100</v>
      </c>
      <c r="M1" s="29"/>
      <c r="N1" s="29"/>
      <c r="O1" s="29"/>
      <c r="P1" s="29"/>
      <c r="Q1" s="29"/>
    </row>
    <row r="2" spans="1:17" ht="89.25" customHeight="1">
      <c r="L2" s="29"/>
      <c r="M2" s="29"/>
      <c r="N2" s="29"/>
      <c r="O2" s="29"/>
      <c r="P2" s="29"/>
      <c r="Q2" s="29"/>
    </row>
    <row r="3" spans="1:17" ht="18.75">
      <c r="A3" s="1"/>
    </row>
    <row r="4" spans="1:17" ht="15" customHeight="1">
      <c r="A4" s="23" t="s">
        <v>112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25"/>
    </row>
    <row r="5" spans="1:17" ht="40.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5.75">
      <c r="A6" s="7" t="s">
        <v>0</v>
      </c>
      <c r="B6" s="20" t="s">
        <v>2</v>
      </c>
      <c r="C6" s="20" t="s">
        <v>3</v>
      </c>
      <c r="D6" s="20" t="s">
        <v>4</v>
      </c>
      <c r="E6" s="20"/>
      <c r="F6" s="20"/>
      <c r="G6" s="20"/>
      <c r="H6" s="20"/>
      <c r="I6" s="20"/>
      <c r="J6" s="20"/>
      <c r="K6" s="20"/>
      <c r="L6" s="20" t="s">
        <v>5</v>
      </c>
      <c r="M6" s="20"/>
      <c r="N6" s="20"/>
      <c r="O6" s="20" t="s">
        <v>103</v>
      </c>
      <c r="P6" s="20"/>
      <c r="Q6" s="20"/>
    </row>
    <row r="7" spans="1:17" ht="38.25" customHeight="1">
      <c r="A7" s="7" t="s">
        <v>1</v>
      </c>
      <c r="B7" s="20"/>
      <c r="C7" s="20"/>
      <c r="D7" s="20" t="s">
        <v>6</v>
      </c>
      <c r="E7" s="20"/>
      <c r="F7" s="20"/>
      <c r="G7" s="20"/>
      <c r="H7" s="20" t="s">
        <v>102</v>
      </c>
      <c r="I7" s="20"/>
      <c r="J7" s="20"/>
      <c r="K7" s="20"/>
      <c r="L7" s="20"/>
      <c r="M7" s="20"/>
      <c r="N7" s="20"/>
      <c r="O7" s="20"/>
      <c r="P7" s="20"/>
      <c r="Q7" s="20"/>
    </row>
    <row r="8" spans="1:17" ht="25.5">
      <c r="A8" s="17"/>
      <c r="B8" s="20"/>
      <c r="C8" s="20"/>
      <c r="D8" s="7" t="s">
        <v>7</v>
      </c>
      <c r="E8" s="7" t="s">
        <v>111</v>
      </c>
      <c r="F8" s="20" t="s">
        <v>8</v>
      </c>
      <c r="G8" s="20"/>
      <c r="H8" s="7" t="s">
        <v>7</v>
      </c>
      <c r="I8" s="7" t="s">
        <v>111</v>
      </c>
      <c r="J8" s="20" t="s">
        <v>8</v>
      </c>
      <c r="K8" s="20"/>
      <c r="L8" s="7" t="s">
        <v>7</v>
      </c>
      <c r="M8" s="7" t="s">
        <v>111</v>
      </c>
      <c r="N8" s="7" t="s">
        <v>8</v>
      </c>
      <c r="O8" s="7" t="s">
        <v>7</v>
      </c>
      <c r="P8" s="7" t="s">
        <v>111</v>
      </c>
      <c r="Q8" s="7" t="s">
        <v>8</v>
      </c>
    </row>
    <row r="9" spans="1:17">
      <c r="A9" s="7" t="s">
        <v>9</v>
      </c>
      <c r="B9" s="7" t="s">
        <v>10</v>
      </c>
      <c r="C9" s="7" t="s">
        <v>11</v>
      </c>
      <c r="D9" s="7">
        <v>1</v>
      </c>
      <c r="E9" s="7">
        <v>2</v>
      </c>
      <c r="F9" s="20">
        <v>3</v>
      </c>
      <c r="G9" s="20"/>
      <c r="H9" s="7">
        <v>4</v>
      </c>
      <c r="I9" s="7">
        <v>5</v>
      </c>
      <c r="J9" s="20">
        <v>6</v>
      </c>
      <c r="K9" s="20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</row>
    <row r="10" spans="1:17" s="19" customFormat="1" ht="64.5" customHeight="1">
      <c r="A10" s="15"/>
      <c r="B10" s="14" t="s">
        <v>12</v>
      </c>
      <c r="C10" s="13">
        <v>1</v>
      </c>
      <c r="D10" s="15"/>
      <c r="E10" s="15"/>
      <c r="F10" s="22"/>
      <c r="G10" s="22"/>
      <c r="H10" s="16">
        <f>H11+H16+H17+H43+H53+H57+H48</f>
        <v>79.842789999999994</v>
      </c>
      <c r="I10" s="16">
        <f>I11+I16+I17+I43+I53+I57+I48</f>
        <v>2.6691000000000003</v>
      </c>
      <c r="J10" s="22"/>
      <c r="K10" s="22"/>
      <c r="L10" s="16">
        <f>L11+L16+L17+L53+L57+L48+0.01</f>
        <v>152.64295000000001</v>
      </c>
      <c r="M10" s="16">
        <f>M11+M16+M17+M53+M57+M48-0.01</f>
        <v>5.6617999999999986</v>
      </c>
      <c r="N10" s="15">
        <f t="shared" ref="N10:P10" si="0">N11+N16+N17+N53+N57+N48</f>
        <v>0</v>
      </c>
      <c r="O10" s="16">
        <f t="shared" si="0"/>
        <v>226.94051000000005</v>
      </c>
      <c r="P10" s="16">
        <f t="shared" si="0"/>
        <v>8.2078000000000007</v>
      </c>
      <c r="Q10" s="15"/>
    </row>
    <row r="11" spans="1:17" s="9" customFormat="1" ht="51.75" customHeight="1">
      <c r="A11" s="7">
        <v>1</v>
      </c>
      <c r="B11" s="10" t="s">
        <v>13</v>
      </c>
      <c r="C11" s="7">
        <v>2</v>
      </c>
      <c r="D11" s="11"/>
      <c r="E11" s="11"/>
      <c r="F11" s="21"/>
      <c r="G11" s="21"/>
      <c r="H11" s="12">
        <f>SUM(H12:H15)</f>
        <v>62.098130000000005</v>
      </c>
      <c r="I11" s="18">
        <f>SUM(I12:I15)</f>
        <v>2.0758999999999999</v>
      </c>
      <c r="J11" s="21"/>
      <c r="K11" s="21"/>
      <c r="L11" s="12">
        <f>L12+L13+L14-0.28</f>
        <v>145.91439</v>
      </c>
      <c r="M11" s="18">
        <f>M12+M13+M14</f>
        <v>5.4233999999999991</v>
      </c>
      <c r="N11" s="12">
        <f t="shared" ref="N11:P11" si="1">N12+N13+N14</f>
        <v>0</v>
      </c>
      <c r="O11" s="12">
        <f t="shared" si="1"/>
        <v>209.19585000000001</v>
      </c>
      <c r="P11" s="18">
        <f t="shared" si="1"/>
        <v>7.5659000000000001</v>
      </c>
      <c r="Q11" s="11"/>
    </row>
    <row r="12" spans="1:17" s="9" customFormat="1" ht="12.75">
      <c r="A12" s="6" t="s">
        <v>52</v>
      </c>
      <c r="B12" s="10" t="s">
        <v>14</v>
      </c>
      <c r="C12" s="7">
        <v>3</v>
      </c>
      <c r="D12" s="11"/>
      <c r="E12" s="11"/>
      <c r="F12" s="21"/>
      <c r="G12" s="21"/>
      <c r="H12" s="12">
        <v>50.846640000000001</v>
      </c>
      <c r="I12" s="18">
        <v>1.6998</v>
      </c>
      <c r="J12" s="21"/>
      <c r="K12" s="21"/>
      <c r="L12" s="12">
        <v>120.06251</v>
      </c>
      <c r="M12" s="18">
        <v>4.4539999999999997</v>
      </c>
      <c r="N12" s="11"/>
      <c r="O12" s="12">
        <v>171.62563</v>
      </c>
      <c r="P12" s="18">
        <v>6.2070999999999996</v>
      </c>
      <c r="Q12" s="11"/>
    </row>
    <row r="13" spans="1:17" s="9" customFormat="1" ht="51">
      <c r="A13" s="6" t="s">
        <v>53</v>
      </c>
      <c r="B13" s="10" t="s">
        <v>15</v>
      </c>
      <c r="C13" s="7">
        <v>4</v>
      </c>
      <c r="D13" s="11"/>
      <c r="E13" s="11"/>
      <c r="F13" s="21"/>
      <c r="G13" s="21"/>
      <c r="H13" s="12">
        <v>10.56631</v>
      </c>
      <c r="I13" s="18">
        <v>0.35320000000000001</v>
      </c>
      <c r="J13" s="21"/>
      <c r="K13" s="21"/>
      <c r="L13" s="12">
        <v>25.5623</v>
      </c>
      <c r="M13" s="18">
        <v>0.94830000000000003</v>
      </c>
      <c r="N13" s="11"/>
      <c r="O13" s="12">
        <v>36.885039999999996</v>
      </c>
      <c r="P13" s="18">
        <v>1.3340000000000001</v>
      </c>
      <c r="Q13" s="11"/>
    </row>
    <row r="14" spans="1:17" s="9" customFormat="1" ht="25.5">
      <c r="A14" s="6" t="s">
        <v>54</v>
      </c>
      <c r="B14" s="10" t="s">
        <v>16</v>
      </c>
      <c r="C14" s="7">
        <v>5</v>
      </c>
      <c r="D14" s="11"/>
      <c r="E14" s="11"/>
      <c r="F14" s="21"/>
      <c r="G14" s="21"/>
      <c r="H14" s="12">
        <v>0.68518000000000001</v>
      </c>
      <c r="I14" s="18">
        <v>2.29E-2</v>
      </c>
      <c r="J14" s="21"/>
      <c r="K14" s="21"/>
      <c r="L14" s="12">
        <v>0.56957999999999998</v>
      </c>
      <c r="M14" s="18">
        <v>2.1100000000000001E-2</v>
      </c>
      <c r="N14" s="11"/>
      <c r="O14" s="12">
        <v>0.68518000000000001</v>
      </c>
      <c r="P14" s="18">
        <v>2.4799999999999999E-2</v>
      </c>
      <c r="Q14" s="11"/>
    </row>
    <row r="15" spans="1:17" s="9" customFormat="1" ht="25.5" hidden="1">
      <c r="A15" s="6" t="s">
        <v>17</v>
      </c>
      <c r="B15" s="10" t="s">
        <v>18</v>
      </c>
      <c r="C15" s="11"/>
      <c r="D15" s="11"/>
      <c r="E15" s="11"/>
      <c r="F15" s="21"/>
      <c r="G15" s="21"/>
      <c r="H15" s="12"/>
      <c r="I15" s="18"/>
      <c r="J15" s="21"/>
      <c r="K15" s="21"/>
      <c r="L15" s="12"/>
      <c r="M15" s="18"/>
      <c r="N15" s="11"/>
      <c r="O15" s="12"/>
      <c r="P15" s="18"/>
      <c r="Q15" s="11"/>
    </row>
    <row r="16" spans="1:17" s="9" customFormat="1" ht="63.75">
      <c r="A16" s="6">
        <v>2</v>
      </c>
      <c r="B16" s="10" t="s">
        <v>19</v>
      </c>
      <c r="C16" s="7">
        <v>6</v>
      </c>
      <c r="D16" s="11"/>
      <c r="E16" s="11"/>
      <c r="F16" s="21"/>
      <c r="G16" s="21"/>
      <c r="H16" s="12">
        <v>0.80023999999999995</v>
      </c>
      <c r="I16" s="18">
        <v>2.6800000000000001E-2</v>
      </c>
      <c r="J16" s="21"/>
      <c r="K16" s="21"/>
      <c r="L16" s="12">
        <v>2.91229</v>
      </c>
      <c r="M16" s="18">
        <v>0.108</v>
      </c>
      <c r="N16" s="11"/>
      <c r="O16" s="12">
        <v>0.80023999999999995</v>
      </c>
      <c r="P16" s="18">
        <v>2.8899999999999999E-2</v>
      </c>
      <c r="Q16" s="11"/>
    </row>
    <row r="17" spans="1:17" s="9" customFormat="1" ht="89.25">
      <c r="A17" s="6">
        <v>3</v>
      </c>
      <c r="B17" s="10" t="s">
        <v>20</v>
      </c>
      <c r="C17" s="7">
        <v>7</v>
      </c>
      <c r="D17" s="11"/>
      <c r="E17" s="11"/>
      <c r="F17" s="21"/>
      <c r="G17" s="21"/>
      <c r="H17" s="12">
        <f>SUM(H18+H27+H28)</f>
        <v>8.1544100000000004</v>
      </c>
      <c r="I17" s="18">
        <f>SUM(I18+I27+I28)</f>
        <v>0.27250000000000002</v>
      </c>
      <c r="J17" s="21"/>
      <c r="K17" s="21"/>
      <c r="L17" s="12">
        <f>L18+L27+L28</f>
        <v>2.27501</v>
      </c>
      <c r="M17" s="18">
        <f>M18+M27+M28</f>
        <v>8.4399999999999989E-2</v>
      </c>
      <c r="N17" s="12">
        <f t="shared" ref="N17:P17" si="2">N18+N27+N28</f>
        <v>0</v>
      </c>
      <c r="O17" s="12">
        <f t="shared" si="2"/>
        <v>8.1544100000000004</v>
      </c>
      <c r="P17" s="18">
        <f t="shared" si="2"/>
        <v>0.2949</v>
      </c>
      <c r="Q17" s="11"/>
    </row>
    <row r="18" spans="1:17" s="9" customFormat="1" ht="25.5">
      <c r="A18" s="6" t="s">
        <v>55</v>
      </c>
      <c r="B18" s="10" t="s">
        <v>21</v>
      </c>
      <c r="C18" s="7">
        <v>8</v>
      </c>
      <c r="D18" s="11"/>
      <c r="E18" s="11"/>
      <c r="F18" s="21"/>
      <c r="G18" s="21"/>
      <c r="H18" s="12">
        <f>SUM(H19:H26)</f>
        <v>4.8895499999999998</v>
      </c>
      <c r="I18" s="18">
        <f>SUM(I19:I26)</f>
        <v>0.16340000000000002</v>
      </c>
      <c r="J18" s="21"/>
      <c r="K18" s="21"/>
      <c r="L18" s="12">
        <f>SUM(L19:L26)</f>
        <v>1.3182199999999999</v>
      </c>
      <c r="M18" s="18">
        <f>SUM(M19:M26)</f>
        <v>4.8899999999999999E-2</v>
      </c>
      <c r="N18" s="12">
        <f>N19+N22</f>
        <v>0</v>
      </c>
      <c r="O18" s="12">
        <f>SUM(O19:O26)</f>
        <v>4.8895499999999998</v>
      </c>
      <c r="P18" s="18">
        <f>SUM(P19:P26)</f>
        <v>0.17680000000000001</v>
      </c>
      <c r="Q18" s="11"/>
    </row>
    <row r="19" spans="1:17" s="9" customFormat="1" ht="25.5">
      <c r="A19" s="6" t="s">
        <v>59</v>
      </c>
      <c r="B19" s="10" t="s">
        <v>105</v>
      </c>
      <c r="C19" s="7">
        <v>9</v>
      </c>
      <c r="D19" s="11"/>
      <c r="E19" s="11"/>
      <c r="F19" s="21"/>
      <c r="G19" s="21"/>
      <c r="H19" s="12">
        <v>0.71247000000000005</v>
      </c>
      <c r="I19" s="18">
        <v>2.3800000000000002E-2</v>
      </c>
      <c r="J19" s="21"/>
      <c r="K19" s="21"/>
      <c r="L19" s="12">
        <v>1.13775</v>
      </c>
      <c r="M19" s="18">
        <v>4.2200000000000001E-2</v>
      </c>
      <c r="N19" s="11"/>
      <c r="O19" s="12">
        <v>0.71247000000000005</v>
      </c>
      <c r="P19" s="18">
        <v>2.58E-2</v>
      </c>
      <c r="Q19" s="11"/>
    </row>
    <row r="20" spans="1:17" s="9" customFormat="1" ht="12.75">
      <c r="A20" s="6" t="s">
        <v>60</v>
      </c>
      <c r="B20" s="10" t="s">
        <v>106</v>
      </c>
      <c r="C20" s="7">
        <v>10</v>
      </c>
      <c r="D20" s="11"/>
      <c r="E20" s="11"/>
      <c r="F20" s="11"/>
      <c r="G20" s="11"/>
      <c r="H20" s="12">
        <v>1.422E-2</v>
      </c>
      <c r="I20" s="18">
        <v>5.0000000000000001E-4</v>
      </c>
      <c r="J20" s="11"/>
      <c r="K20" s="11"/>
      <c r="L20" s="12"/>
      <c r="M20" s="18"/>
      <c r="N20" s="11"/>
      <c r="O20" s="12">
        <v>1.422E-2</v>
      </c>
      <c r="P20" s="18">
        <v>5.0000000000000001E-4</v>
      </c>
      <c r="Q20" s="11"/>
    </row>
    <row r="21" spans="1:17" s="9" customFormat="1" ht="12.75">
      <c r="A21" s="6" t="s">
        <v>61</v>
      </c>
      <c r="B21" s="10" t="s">
        <v>108</v>
      </c>
      <c r="C21" s="7">
        <v>11</v>
      </c>
      <c r="D21" s="11"/>
      <c r="E21" s="11"/>
      <c r="F21" s="21"/>
      <c r="G21" s="21"/>
      <c r="H21" s="12">
        <v>0.54930999999999996</v>
      </c>
      <c r="I21" s="18">
        <v>1.84E-2</v>
      </c>
      <c r="J21" s="21"/>
      <c r="K21" s="21"/>
      <c r="L21" s="12"/>
      <c r="M21" s="18"/>
      <c r="N21" s="11"/>
      <c r="O21" s="12">
        <v>0.54930999999999996</v>
      </c>
      <c r="P21" s="18">
        <v>1.9900000000000001E-2</v>
      </c>
      <c r="Q21" s="11"/>
    </row>
    <row r="22" spans="1:17" s="9" customFormat="1" ht="12.75">
      <c r="A22" s="6" t="s">
        <v>62</v>
      </c>
      <c r="B22" s="10" t="s">
        <v>84</v>
      </c>
      <c r="C22" s="7">
        <v>12</v>
      </c>
      <c r="D22" s="11"/>
      <c r="E22" s="11"/>
      <c r="F22" s="21"/>
      <c r="G22" s="21"/>
      <c r="H22" s="12">
        <v>0.14147000000000001</v>
      </c>
      <c r="I22" s="18">
        <v>4.7000000000000002E-3</v>
      </c>
      <c r="J22" s="21"/>
      <c r="K22" s="21"/>
      <c r="L22" s="12">
        <v>0.18046999999999999</v>
      </c>
      <c r="M22" s="18">
        <v>6.7000000000000002E-3</v>
      </c>
      <c r="N22" s="11"/>
      <c r="O22" s="12">
        <v>0.14147000000000001</v>
      </c>
      <c r="P22" s="18">
        <v>5.1000000000000004E-3</v>
      </c>
      <c r="Q22" s="11"/>
    </row>
    <row r="23" spans="1:17" s="9" customFormat="1" ht="12.75" hidden="1">
      <c r="A23" s="6" t="s">
        <v>62</v>
      </c>
      <c r="B23" s="10" t="s">
        <v>22</v>
      </c>
      <c r="C23" s="7">
        <v>12</v>
      </c>
      <c r="D23" s="11"/>
      <c r="E23" s="11"/>
      <c r="F23" s="21"/>
      <c r="G23" s="21"/>
      <c r="H23" s="12"/>
      <c r="I23" s="18"/>
      <c r="J23" s="21"/>
      <c r="K23" s="21"/>
      <c r="L23" s="12"/>
      <c r="M23" s="18"/>
      <c r="N23" s="11"/>
      <c r="O23" s="12"/>
      <c r="P23" s="18"/>
      <c r="Q23" s="11"/>
    </row>
    <row r="24" spans="1:17" s="9" customFormat="1" ht="12.75" hidden="1">
      <c r="A24" s="6" t="s">
        <v>63</v>
      </c>
      <c r="B24" s="10" t="s">
        <v>23</v>
      </c>
      <c r="C24" s="7">
        <v>13</v>
      </c>
      <c r="D24" s="11"/>
      <c r="E24" s="11"/>
      <c r="F24" s="21"/>
      <c r="G24" s="21"/>
      <c r="H24" s="12"/>
      <c r="I24" s="18"/>
      <c r="J24" s="21"/>
      <c r="K24" s="21"/>
      <c r="L24" s="12"/>
      <c r="M24" s="18"/>
      <c r="N24" s="11"/>
      <c r="O24" s="12"/>
      <c r="P24" s="18"/>
      <c r="Q24" s="11"/>
    </row>
    <row r="25" spans="1:17" s="9" customFormat="1" ht="12.75">
      <c r="A25" s="6" t="s">
        <v>63</v>
      </c>
      <c r="B25" s="10" t="s">
        <v>107</v>
      </c>
      <c r="C25" s="7">
        <v>13</v>
      </c>
      <c r="D25" s="11"/>
      <c r="E25" s="11"/>
      <c r="F25" s="21"/>
      <c r="G25" s="21"/>
      <c r="H25" s="12">
        <v>2.7791000000000001</v>
      </c>
      <c r="I25" s="18">
        <v>9.2899999999999996E-2</v>
      </c>
      <c r="J25" s="21"/>
      <c r="K25" s="21"/>
      <c r="L25" s="12"/>
      <c r="M25" s="18"/>
      <c r="N25" s="11"/>
      <c r="O25" s="12">
        <v>2.7791000000000001</v>
      </c>
      <c r="P25" s="18">
        <v>0.10050000000000001</v>
      </c>
      <c r="Q25" s="11"/>
    </row>
    <row r="26" spans="1:17" s="9" customFormat="1" ht="38.25">
      <c r="A26" s="6" t="s">
        <v>64</v>
      </c>
      <c r="B26" s="10" t="s">
        <v>24</v>
      </c>
      <c r="C26" s="7">
        <v>14</v>
      </c>
      <c r="D26" s="11"/>
      <c r="E26" s="11"/>
      <c r="F26" s="21"/>
      <c r="G26" s="21"/>
      <c r="H26" s="12">
        <f>0.32754+0.13855+0.0173+0.01159+0.198</f>
        <v>0.69297999999999993</v>
      </c>
      <c r="I26" s="18">
        <f>0.0109+0.0046+0.0006+0.0004+0.0066</f>
        <v>2.3100000000000002E-2</v>
      </c>
      <c r="J26" s="21"/>
      <c r="K26" s="21"/>
      <c r="L26" s="12"/>
      <c r="M26" s="18"/>
      <c r="N26" s="11"/>
      <c r="O26" s="12">
        <f>0.32754+0.13855+0.0173+0.01159+0.198</f>
        <v>0.69297999999999993</v>
      </c>
      <c r="P26" s="18">
        <f>0.0118+0.005+0.0006+0.0004+0.0072</f>
        <v>2.5000000000000001E-2</v>
      </c>
      <c r="Q26" s="11"/>
    </row>
    <row r="27" spans="1:17" s="9" customFormat="1" ht="63.75">
      <c r="A27" s="6" t="s">
        <v>56</v>
      </c>
      <c r="B27" s="10" t="s">
        <v>25</v>
      </c>
      <c r="C27" s="7">
        <v>15</v>
      </c>
      <c r="D27" s="11"/>
      <c r="E27" s="11"/>
      <c r="F27" s="21"/>
      <c r="G27" s="21"/>
      <c r="H27" s="12">
        <f>3.02228+0.0497</f>
        <v>3.0719799999999999</v>
      </c>
      <c r="I27" s="18">
        <f>0.101+0.0017</f>
        <v>0.1027</v>
      </c>
      <c r="J27" s="11"/>
      <c r="K27" s="11"/>
      <c r="L27" s="12">
        <v>0.44912999999999997</v>
      </c>
      <c r="M27" s="18">
        <v>1.67E-2</v>
      </c>
      <c r="N27" s="11"/>
      <c r="O27" s="12">
        <f>3.02228+0.0497</f>
        <v>3.0719799999999999</v>
      </c>
      <c r="P27" s="18">
        <f>0.1093+0.0018</f>
        <v>0.11109999999999999</v>
      </c>
      <c r="Q27" s="11"/>
    </row>
    <row r="28" spans="1:17" s="9" customFormat="1" ht="63.75">
      <c r="A28" s="6" t="s">
        <v>57</v>
      </c>
      <c r="B28" s="10" t="s">
        <v>26</v>
      </c>
      <c r="C28" s="7">
        <v>16</v>
      </c>
      <c r="D28" s="11"/>
      <c r="E28" s="11"/>
      <c r="F28" s="21"/>
      <c r="G28" s="21"/>
      <c r="H28" s="12">
        <v>0.19288</v>
      </c>
      <c r="I28" s="18">
        <v>6.4000000000000003E-3</v>
      </c>
      <c r="J28" s="21"/>
      <c r="K28" s="21"/>
      <c r="L28" s="12">
        <v>0.50766</v>
      </c>
      <c r="M28" s="18">
        <v>1.8800000000000001E-2</v>
      </c>
      <c r="N28" s="11"/>
      <c r="O28" s="12">
        <v>0.19288</v>
      </c>
      <c r="P28" s="18">
        <v>7.0000000000000001E-3</v>
      </c>
      <c r="Q28" s="11"/>
    </row>
    <row r="29" spans="1:17" s="9" customFormat="1" ht="63.75" hidden="1">
      <c r="A29" s="6" t="s">
        <v>58</v>
      </c>
      <c r="B29" s="10" t="s">
        <v>27</v>
      </c>
      <c r="C29" s="7">
        <v>18</v>
      </c>
      <c r="D29" s="11"/>
      <c r="E29" s="11"/>
      <c r="F29" s="21"/>
      <c r="G29" s="21"/>
      <c r="H29" s="12"/>
      <c r="I29" s="18"/>
      <c r="J29" s="21"/>
      <c r="K29" s="21"/>
      <c r="L29" s="12"/>
      <c r="M29" s="18"/>
      <c r="N29" s="11"/>
      <c r="O29" s="12"/>
      <c r="P29" s="18"/>
      <c r="Q29" s="11"/>
    </row>
    <row r="30" spans="1:17" s="9" customFormat="1" ht="51" hidden="1" customHeight="1" thickBot="1">
      <c r="A30" s="6">
        <v>4</v>
      </c>
      <c r="B30" s="10" t="s">
        <v>28</v>
      </c>
      <c r="C30" s="7">
        <v>19</v>
      </c>
      <c r="D30" s="11"/>
      <c r="E30" s="11"/>
      <c r="F30" s="21"/>
      <c r="G30" s="21"/>
      <c r="H30" s="12"/>
      <c r="I30" s="18"/>
      <c r="J30" s="21"/>
      <c r="K30" s="21"/>
      <c r="L30" s="12"/>
      <c r="M30" s="18"/>
      <c r="N30" s="11"/>
      <c r="O30" s="12"/>
      <c r="P30" s="18"/>
      <c r="Q30" s="11"/>
    </row>
    <row r="31" spans="1:17" s="9" customFormat="1" ht="31.5" hidden="1" customHeight="1" thickBot="1">
      <c r="A31" s="6">
        <v>5</v>
      </c>
      <c r="B31" s="10" t="s">
        <v>29</v>
      </c>
      <c r="C31" s="7">
        <v>20</v>
      </c>
      <c r="D31" s="11"/>
      <c r="E31" s="11"/>
      <c r="F31" s="21"/>
      <c r="G31" s="21"/>
      <c r="H31" s="12"/>
      <c r="I31" s="18"/>
      <c r="J31" s="21"/>
      <c r="K31" s="21"/>
      <c r="L31" s="12"/>
      <c r="M31" s="18"/>
      <c r="N31" s="11"/>
      <c r="O31" s="12"/>
      <c r="P31" s="18"/>
      <c r="Q31" s="11"/>
    </row>
    <row r="32" spans="1:17" s="9" customFormat="1" ht="31.5" hidden="1" customHeight="1" thickBot="1">
      <c r="A32" s="6" t="s">
        <v>65</v>
      </c>
      <c r="B32" s="11"/>
      <c r="C32" s="7">
        <v>21</v>
      </c>
      <c r="D32" s="11"/>
      <c r="E32" s="11"/>
      <c r="F32" s="21"/>
      <c r="G32" s="21"/>
      <c r="H32" s="12"/>
      <c r="I32" s="18"/>
      <c r="J32" s="21"/>
      <c r="K32" s="21"/>
      <c r="L32" s="12"/>
      <c r="M32" s="18"/>
      <c r="N32" s="11"/>
      <c r="O32" s="12"/>
      <c r="P32" s="18"/>
      <c r="Q32" s="11"/>
    </row>
    <row r="33" spans="1:17" s="9" customFormat="1" ht="31.5" hidden="1" customHeight="1" thickBot="1">
      <c r="A33" s="6" t="s">
        <v>66</v>
      </c>
      <c r="B33" s="11"/>
      <c r="C33" s="7">
        <v>22</v>
      </c>
      <c r="D33" s="11"/>
      <c r="E33" s="11"/>
      <c r="F33" s="21"/>
      <c r="G33" s="21"/>
      <c r="H33" s="12"/>
      <c r="I33" s="18"/>
      <c r="J33" s="21"/>
      <c r="K33" s="21"/>
      <c r="L33" s="12"/>
      <c r="M33" s="18"/>
      <c r="N33" s="11"/>
      <c r="O33" s="12"/>
      <c r="P33" s="18"/>
      <c r="Q33" s="11"/>
    </row>
    <row r="34" spans="1:17" s="9" customFormat="1" ht="31.5" hidden="1" customHeight="1" thickBot="1">
      <c r="A34" s="6" t="s">
        <v>67</v>
      </c>
      <c r="B34" s="11"/>
      <c r="C34" s="7">
        <v>23</v>
      </c>
      <c r="D34" s="11"/>
      <c r="E34" s="11"/>
      <c r="F34" s="21"/>
      <c r="G34" s="21"/>
      <c r="H34" s="12"/>
      <c r="I34" s="18"/>
      <c r="J34" s="21"/>
      <c r="K34" s="21"/>
      <c r="L34" s="12"/>
      <c r="M34" s="18"/>
      <c r="N34" s="11"/>
      <c r="O34" s="12"/>
      <c r="P34" s="18"/>
      <c r="Q34" s="11"/>
    </row>
    <row r="35" spans="1:17" s="9" customFormat="1" ht="45" hidden="1" customHeight="1" thickBot="1">
      <c r="A35" s="7">
        <v>6</v>
      </c>
      <c r="B35" s="10" t="s">
        <v>30</v>
      </c>
      <c r="C35" s="7">
        <v>24</v>
      </c>
      <c r="D35" s="11"/>
      <c r="E35" s="11"/>
      <c r="F35" s="21"/>
      <c r="G35" s="21"/>
      <c r="H35" s="12"/>
      <c r="I35" s="18"/>
      <c r="J35" s="21"/>
      <c r="K35" s="21"/>
      <c r="L35" s="12"/>
      <c r="M35" s="18"/>
      <c r="N35" s="11"/>
      <c r="O35" s="12"/>
      <c r="P35" s="18"/>
      <c r="Q35" s="11"/>
    </row>
    <row r="36" spans="1:17" s="9" customFormat="1" ht="77.25" hidden="1" customHeight="1" thickBot="1">
      <c r="A36" s="7">
        <v>7</v>
      </c>
      <c r="B36" s="10" t="s">
        <v>31</v>
      </c>
      <c r="C36" s="7">
        <v>25</v>
      </c>
      <c r="D36" s="11"/>
      <c r="E36" s="11"/>
      <c r="F36" s="21"/>
      <c r="G36" s="21"/>
      <c r="H36" s="12"/>
      <c r="I36" s="18"/>
      <c r="J36" s="21"/>
      <c r="K36" s="21"/>
      <c r="L36" s="12"/>
      <c r="M36" s="18"/>
      <c r="N36" s="11"/>
      <c r="O36" s="12"/>
      <c r="P36" s="18"/>
      <c r="Q36" s="11"/>
    </row>
    <row r="37" spans="1:17" s="9" customFormat="1" ht="12.75" hidden="1">
      <c r="A37" s="6" t="s">
        <v>68</v>
      </c>
      <c r="B37" s="10" t="s">
        <v>32</v>
      </c>
      <c r="C37" s="7">
        <v>26</v>
      </c>
      <c r="D37" s="11"/>
      <c r="E37" s="11"/>
      <c r="F37" s="21"/>
      <c r="G37" s="21"/>
      <c r="H37" s="12"/>
      <c r="I37" s="18"/>
      <c r="J37" s="21"/>
      <c r="K37" s="21"/>
      <c r="L37" s="12"/>
      <c r="M37" s="18"/>
      <c r="N37" s="11"/>
      <c r="O37" s="12"/>
      <c r="P37" s="18"/>
      <c r="Q37" s="11"/>
    </row>
    <row r="38" spans="1:17" s="9" customFormat="1" ht="12.75" hidden="1">
      <c r="A38" s="6" t="s">
        <v>69</v>
      </c>
      <c r="B38" s="10" t="s">
        <v>33</v>
      </c>
      <c r="C38" s="7">
        <v>27</v>
      </c>
      <c r="D38" s="11"/>
      <c r="E38" s="11"/>
      <c r="F38" s="21"/>
      <c r="G38" s="21"/>
      <c r="H38" s="12"/>
      <c r="I38" s="18"/>
      <c r="J38" s="21"/>
      <c r="K38" s="21"/>
      <c r="L38" s="12"/>
      <c r="M38" s="18"/>
      <c r="N38" s="11"/>
      <c r="O38" s="12"/>
      <c r="P38" s="18"/>
      <c r="Q38" s="11"/>
    </row>
    <row r="39" spans="1:17" s="9" customFormat="1" ht="12.75" hidden="1">
      <c r="A39" s="6" t="s">
        <v>70</v>
      </c>
      <c r="B39" s="10" t="s">
        <v>34</v>
      </c>
      <c r="C39" s="7">
        <v>28</v>
      </c>
      <c r="D39" s="11"/>
      <c r="E39" s="11"/>
      <c r="F39" s="21"/>
      <c r="G39" s="21"/>
      <c r="H39" s="12"/>
      <c r="I39" s="18"/>
      <c r="J39" s="21"/>
      <c r="K39" s="21"/>
      <c r="L39" s="12"/>
      <c r="M39" s="18"/>
      <c r="N39" s="11"/>
      <c r="O39" s="12"/>
      <c r="P39" s="18"/>
      <c r="Q39" s="11"/>
    </row>
    <row r="40" spans="1:17" s="9" customFormat="1" ht="93" hidden="1" customHeight="1" thickBot="1">
      <c r="A40" s="7">
        <v>8</v>
      </c>
      <c r="B40" s="10" t="s">
        <v>35</v>
      </c>
      <c r="C40" s="7">
        <v>29</v>
      </c>
      <c r="D40" s="11"/>
      <c r="E40" s="11"/>
      <c r="F40" s="21"/>
      <c r="G40" s="21"/>
      <c r="H40" s="12"/>
      <c r="I40" s="18"/>
      <c r="J40" s="21"/>
      <c r="K40" s="21"/>
      <c r="L40" s="12"/>
      <c r="M40" s="18"/>
      <c r="N40" s="11"/>
      <c r="O40" s="12"/>
      <c r="P40" s="18"/>
      <c r="Q40" s="11"/>
    </row>
    <row r="41" spans="1:17" s="9" customFormat="1" ht="12.75" hidden="1">
      <c r="A41" s="6" t="s">
        <v>71</v>
      </c>
      <c r="B41" s="11"/>
      <c r="C41" s="7">
        <v>30</v>
      </c>
      <c r="D41" s="11"/>
      <c r="E41" s="11"/>
      <c r="F41" s="21"/>
      <c r="G41" s="21"/>
      <c r="H41" s="12"/>
      <c r="I41" s="18"/>
      <c r="J41" s="21"/>
      <c r="K41" s="21"/>
      <c r="L41" s="12"/>
      <c r="M41" s="18"/>
      <c r="N41" s="11"/>
      <c r="O41" s="12"/>
      <c r="P41" s="18"/>
      <c r="Q41" s="11"/>
    </row>
    <row r="42" spans="1:17" s="9" customFormat="1" ht="12.75" hidden="1">
      <c r="A42" s="6" t="s">
        <v>72</v>
      </c>
      <c r="B42" s="11"/>
      <c r="C42" s="7">
        <v>31</v>
      </c>
      <c r="D42" s="11"/>
      <c r="E42" s="11"/>
      <c r="F42" s="21"/>
      <c r="G42" s="21"/>
      <c r="H42" s="12"/>
      <c r="I42" s="18"/>
      <c r="J42" s="21"/>
      <c r="K42" s="21"/>
      <c r="L42" s="12"/>
      <c r="M42" s="18"/>
      <c r="N42" s="11"/>
      <c r="O42" s="12"/>
      <c r="P42" s="18"/>
      <c r="Q42" s="11"/>
    </row>
    <row r="43" spans="1:17" s="9" customFormat="1" ht="38.25" hidden="1">
      <c r="A43" s="6">
        <v>9</v>
      </c>
      <c r="B43" s="10" t="s">
        <v>36</v>
      </c>
      <c r="C43" s="7">
        <v>32</v>
      </c>
      <c r="D43" s="11"/>
      <c r="E43" s="11"/>
      <c r="F43" s="21"/>
      <c r="G43" s="21"/>
      <c r="H43" s="12"/>
      <c r="I43" s="18"/>
      <c r="J43" s="21"/>
      <c r="K43" s="21"/>
      <c r="L43" s="12"/>
      <c r="M43" s="18"/>
      <c r="N43" s="11"/>
      <c r="O43" s="12"/>
      <c r="P43" s="18"/>
      <c r="Q43" s="11"/>
    </row>
    <row r="44" spans="1:17" s="9" customFormat="1" ht="38.25" hidden="1">
      <c r="A44" s="6" t="s">
        <v>73</v>
      </c>
      <c r="B44" s="10" t="s">
        <v>37</v>
      </c>
      <c r="C44" s="7">
        <v>33</v>
      </c>
      <c r="D44" s="11"/>
      <c r="E44" s="11"/>
      <c r="F44" s="21"/>
      <c r="G44" s="21"/>
      <c r="H44" s="12"/>
      <c r="I44" s="18"/>
      <c r="J44" s="21"/>
      <c r="K44" s="21"/>
      <c r="L44" s="12"/>
      <c r="M44" s="18"/>
      <c r="N44" s="11"/>
      <c r="O44" s="12"/>
      <c r="P44" s="18"/>
      <c r="Q44" s="11"/>
    </row>
    <row r="45" spans="1:17" s="9" customFormat="1" ht="25.5" hidden="1">
      <c r="A45" s="6" t="s">
        <v>74</v>
      </c>
      <c r="B45" s="10" t="s">
        <v>38</v>
      </c>
      <c r="C45" s="7">
        <v>34</v>
      </c>
      <c r="D45" s="11"/>
      <c r="E45" s="11"/>
      <c r="F45" s="21"/>
      <c r="G45" s="21"/>
      <c r="H45" s="12"/>
      <c r="I45" s="18"/>
      <c r="J45" s="21"/>
      <c r="K45" s="21"/>
      <c r="L45" s="12"/>
      <c r="M45" s="18"/>
      <c r="N45" s="11"/>
      <c r="O45" s="12"/>
      <c r="P45" s="18"/>
      <c r="Q45" s="11"/>
    </row>
    <row r="46" spans="1:17" s="9" customFormat="1" ht="25.5" hidden="1">
      <c r="A46" s="6" t="s">
        <v>75</v>
      </c>
      <c r="B46" s="10" t="s">
        <v>39</v>
      </c>
      <c r="C46" s="7">
        <v>35</v>
      </c>
      <c r="D46" s="11"/>
      <c r="E46" s="11"/>
      <c r="F46" s="21"/>
      <c r="G46" s="21"/>
      <c r="H46" s="12"/>
      <c r="I46" s="18"/>
      <c r="J46" s="21"/>
      <c r="K46" s="21"/>
      <c r="L46" s="12"/>
      <c r="M46" s="18"/>
      <c r="N46" s="11"/>
      <c r="O46" s="12"/>
      <c r="P46" s="18"/>
      <c r="Q46" s="11"/>
    </row>
    <row r="47" spans="1:17" s="9" customFormat="1" ht="12.75" hidden="1">
      <c r="A47" s="6" t="s">
        <v>76</v>
      </c>
      <c r="B47" s="11"/>
      <c r="C47" s="7">
        <v>36</v>
      </c>
      <c r="D47" s="11"/>
      <c r="E47" s="11"/>
      <c r="F47" s="21"/>
      <c r="G47" s="21"/>
      <c r="H47" s="12"/>
      <c r="I47" s="18"/>
      <c r="J47" s="21"/>
      <c r="K47" s="21"/>
      <c r="L47" s="12"/>
      <c r="M47" s="18"/>
      <c r="N47" s="11"/>
      <c r="O47" s="12"/>
      <c r="P47" s="18"/>
      <c r="Q47" s="11"/>
    </row>
    <row r="48" spans="1:17" s="9" customFormat="1" ht="12.75">
      <c r="A48" s="7">
        <v>10</v>
      </c>
      <c r="B48" s="10" t="s">
        <v>104</v>
      </c>
      <c r="C48" s="7">
        <v>17</v>
      </c>
      <c r="D48" s="11"/>
      <c r="E48" s="11"/>
      <c r="F48" s="21"/>
      <c r="G48" s="21"/>
      <c r="H48" s="12">
        <v>5.5398699999999996</v>
      </c>
      <c r="I48" s="18">
        <v>0.1852</v>
      </c>
      <c r="J48" s="21"/>
      <c r="K48" s="21"/>
      <c r="L48" s="12"/>
      <c r="M48" s="18"/>
      <c r="N48" s="11"/>
      <c r="O48" s="12">
        <v>5.5398699999999996</v>
      </c>
      <c r="P48" s="18">
        <v>0.20039999999999999</v>
      </c>
      <c r="Q48" s="11"/>
    </row>
    <row r="49" spans="1:17" s="9" customFormat="1" ht="12.75" hidden="1">
      <c r="A49" s="6" t="s">
        <v>77</v>
      </c>
      <c r="B49" s="10" t="s">
        <v>40</v>
      </c>
      <c r="C49" s="7">
        <v>38</v>
      </c>
      <c r="D49" s="11"/>
      <c r="E49" s="11"/>
      <c r="F49" s="21"/>
      <c r="G49" s="21"/>
      <c r="H49" s="12"/>
      <c r="I49" s="18"/>
      <c r="J49" s="21"/>
      <c r="K49" s="21"/>
      <c r="L49" s="12"/>
      <c r="M49" s="18"/>
      <c r="N49" s="11"/>
      <c r="O49" s="12"/>
      <c r="P49" s="18"/>
      <c r="Q49" s="11"/>
    </row>
    <row r="50" spans="1:17" s="9" customFormat="1" ht="12.75" hidden="1">
      <c r="A50" s="6" t="s">
        <v>78</v>
      </c>
      <c r="B50" s="10" t="s">
        <v>41</v>
      </c>
      <c r="C50" s="7">
        <v>39</v>
      </c>
      <c r="D50" s="11"/>
      <c r="E50" s="11"/>
      <c r="F50" s="21"/>
      <c r="G50" s="21"/>
      <c r="H50" s="12"/>
      <c r="I50" s="18"/>
      <c r="J50" s="21"/>
      <c r="K50" s="21"/>
      <c r="L50" s="12"/>
      <c r="M50" s="18"/>
      <c r="N50" s="11"/>
      <c r="O50" s="12"/>
      <c r="P50" s="18"/>
      <c r="Q50" s="11"/>
    </row>
    <row r="51" spans="1:17" s="9" customFormat="1" ht="12.75" hidden="1">
      <c r="A51" s="6" t="s">
        <v>79</v>
      </c>
      <c r="B51" s="10" t="s">
        <v>42</v>
      </c>
      <c r="C51" s="7">
        <v>40</v>
      </c>
      <c r="D51" s="11"/>
      <c r="E51" s="11"/>
      <c r="F51" s="21"/>
      <c r="G51" s="21"/>
      <c r="H51" s="12"/>
      <c r="I51" s="18"/>
      <c r="J51" s="21"/>
      <c r="K51" s="21"/>
      <c r="L51" s="12"/>
      <c r="M51" s="18"/>
      <c r="N51" s="11"/>
      <c r="O51" s="12"/>
      <c r="P51" s="18"/>
      <c r="Q51" s="11"/>
    </row>
    <row r="52" spans="1:17" s="9" customFormat="1" ht="12.75" hidden="1">
      <c r="A52" s="6" t="s">
        <v>80</v>
      </c>
      <c r="B52" s="11"/>
      <c r="C52" s="7">
        <v>41</v>
      </c>
      <c r="D52" s="11"/>
      <c r="E52" s="11"/>
      <c r="F52" s="21"/>
      <c r="G52" s="21"/>
      <c r="H52" s="12"/>
      <c r="I52" s="18"/>
      <c r="J52" s="21"/>
      <c r="K52" s="21"/>
      <c r="L52" s="12"/>
      <c r="M52" s="18"/>
      <c r="N52" s="11"/>
      <c r="O52" s="12"/>
      <c r="P52" s="18"/>
      <c r="Q52" s="11"/>
    </row>
    <row r="53" spans="1:17" s="9" customFormat="1" ht="12.75">
      <c r="A53" s="6">
        <v>11</v>
      </c>
      <c r="B53" s="10" t="s">
        <v>43</v>
      </c>
      <c r="C53" s="7">
        <v>18</v>
      </c>
      <c r="D53" s="11"/>
      <c r="E53" s="11"/>
      <c r="F53" s="21"/>
      <c r="G53" s="21"/>
      <c r="H53" s="12">
        <f>SUM(H54:H56)</f>
        <v>1.7177000000000002</v>
      </c>
      <c r="I53" s="18">
        <f>SUM(I54:I56)</f>
        <v>5.7500000000000002E-2</v>
      </c>
      <c r="J53" s="21"/>
      <c r="K53" s="21"/>
      <c r="L53" s="12">
        <f>SUM(L54:L56)</f>
        <v>0</v>
      </c>
      <c r="M53" s="18">
        <f t="shared" ref="M53:P53" si="3">SUM(M54:M56)</f>
        <v>0</v>
      </c>
      <c r="N53" s="11">
        <f t="shared" si="3"/>
        <v>0</v>
      </c>
      <c r="O53" s="12">
        <f>SUM(O54:O56)</f>
        <v>1.7177000000000002</v>
      </c>
      <c r="P53" s="18">
        <f t="shared" si="3"/>
        <v>6.2100000000000002E-2</v>
      </c>
      <c r="Q53" s="11"/>
    </row>
    <row r="54" spans="1:17" s="9" customFormat="1" ht="12.75">
      <c r="A54" s="6" t="s">
        <v>81</v>
      </c>
      <c r="B54" s="11" t="s">
        <v>99</v>
      </c>
      <c r="C54" s="7">
        <v>19</v>
      </c>
      <c r="D54" s="11"/>
      <c r="E54" s="11"/>
      <c r="F54" s="21"/>
      <c r="G54" s="21"/>
      <c r="H54" s="12">
        <v>1.61846</v>
      </c>
      <c r="I54" s="18">
        <v>5.4100000000000002E-2</v>
      </c>
      <c r="J54" s="21"/>
      <c r="K54" s="21"/>
      <c r="L54" s="12"/>
      <c r="M54" s="18"/>
      <c r="N54" s="11"/>
      <c r="O54" s="12">
        <v>1.61846</v>
      </c>
      <c r="P54" s="18">
        <v>5.8500000000000003E-2</v>
      </c>
      <c r="Q54" s="11"/>
    </row>
    <row r="55" spans="1:17" s="9" customFormat="1" ht="12.75">
      <c r="A55" s="6" t="s">
        <v>82</v>
      </c>
      <c r="B55" s="11" t="s">
        <v>109</v>
      </c>
      <c r="C55" s="7">
        <v>20</v>
      </c>
      <c r="D55" s="11"/>
      <c r="E55" s="11"/>
      <c r="F55" s="21"/>
      <c r="G55" s="21"/>
      <c r="H55" s="12">
        <v>5.2449999999999997E-2</v>
      </c>
      <c r="I55" s="18">
        <v>1.8E-3</v>
      </c>
      <c r="J55" s="21"/>
      <c r="K55" s="21"/>
      <c r="L55" s="12"/>
      <c r="M55" s="18"/>
      <c r="N55" s="11"/>
      <c r="O55" s="12">
        <v>5.2449999999999997E-2</v>
      </c>
      <c r="P55" s="18">
        <v>1.9E-3</v>
      </c>
      <c r="Q55" s="11"/>
    </row>
    <row r="56" spans="1:17" s="9" customFormat="1" ht="12.75">
      <c r="A56" s="6" t="s">
        <v>83</v>
      </c>
      <c r="B56" s="11" t="s">
        <v>110</v>
      </c>
      <c r="C56" s="7">
        <v>21</v>
      </c>
      <c r="D56" s="11"/>
      <c r="E56" s="11"/>
      <c r="F56" s="21"/>
      <c r="G56" s="21"/>
      <c r="H56" s="12">
        <v>4.6789999999999998E-2</v>
      </c>
      <c r="I56" s="18">
        <v>1.6000000000000001E-3</v>
      </c>
      <c r="J56" s="21"/>
      <c r="K56" s="21"/>
      <c r="L56" s="12"/>
      <c r="M56" s="18"/>
      <c r="N56" s="11"/>
      <c r="O56" s="12">
        <v>4.6789999999999998E-2</v>
      </c>
      <c r="P56" s="18">
        <v>1.6999999999999999E-3</v>
      </c>
      <c r="Q56" s="11"/>
    </row>
    <row r="57" spans="1:17" s="9" customFormat="1" ht="76.5">
      <c r="A57" s="7">
        <v>12</v>
      </c>
      <c r="B57" s="10" t="s">
        <v>44</v>
      </c>
      <c r="C57" s="7">
        <v>22</v>
      </c>
      <c r="D57" s="11"/>
      <c r="E57" s="11"/>
      <c r="F57" s="21"/>
      <c r="G57" s="21"/>
      <c r="H57" s="12">
        <f>SUM(H58:H64)</f>
        <v>1.5324399999999998</v>
      </c>
      <c r="I57" s="18">
        <f>SUM(I58:I64)</f>
        <v>5.1199999999999996E-2</v>
      </c>
      <c r="J57" s="21"/>
      <c r="K57" s="21"/>
      <c r="L57" s="12">
        <f>SUM(L58:L64)</f>
        <v>1.5312600000000001</v>
      </c>
      <c r="M57" s="18">
        <f>SUM(M58:M64)</f>
        <v>5.6000000000000001E-2</v>
      </c>
      <c r="N57" s="12">
        <f t="shared" ref="N57" si="4">SUM(N58:N64)</f>
        <v>0</v>
      </c>
      <c r="O57" s="12">
        <f>SUM(O58:O64)</f>
        <v>1.5324399999999998</v>
      </c>
      <c r="P57" s="18">
        <f>SUM(P58:P64)</f>
        <v>5.5599999999999997E-2</v>
      </c>
      <c r="Q57" s="11"/>
    </row>
    <row r="58" spans="1:17" s="9" customFormat="1" ht="18" customHeight="1">
      <c r="A58" s="6" t="s">
        <v>85</v>
      </c>
      <c r="B58" s="11" t="s">
        <v>86</v>
      </c>
      <c r="C58" s="7">
        <v>23</v>
      </c>
      <c r="D58" s="11"/>
      <c r="E58" s="11"/>
      <c r="F58" s="21"/>
      <c r="G58" s="21"/>
      <c r="H58" s="12">
        <v>0.1867</v>
      </c>
      <c r="I58" s="18">
        <v>6.1999999999999998E-3</v>
      </c>
      <c r="J58" s="21"/>
      <c r="K58" s="21"/>
      <c r="L58" s="12">
        <v>8.6800000000000002E-2</v>
      </c>
      <c r="M58" s="18">
        <v>3.2000000000000002E-3</v>
      </c>
      <c r="N58" s="11"/>
      <c r="O58" s="12">
        <v>0.1867</v>
      </c>
      <c r="P58" s="18">
        <v>6.7999999999999996E-3</v>
      </c>
      <c r="Q58" s="11"/>
    </row>
    <row r="59" spans="1:17" s="9" customFormat="1" ht="18" hidden="1" customHeight="1">
      <c r="A59" s="6" t="s">
        <v>87</v>
      </c>
      <c r="B59" s="11" t="s">
        <v>94</v>
      </c>
      <c r="C59" s="7">
        <v>24</v>
      </c>
      <c r="D59" s="11"/>
      <c r="E59" s="11"/>
      <c r="F59" s="11"/>
      <c r="G59" s="11"/>
      <c r="H59" s="12"/>
      <c r="I59" s="18"/>
      <c r="J59" s="11"/>
      <c r="K59" s="11"/>
      <c r="L59" s="12"/>
      <c r="M59" s="18"/>
      <c r="N59" s="11"/>
      <c r="O59" s="12"/>
      <c r="P59" s="18"/>
      <c r="Q59" s="11"/>
    </row>
    <row r="60" spans="1:17" s="9" customFormat="1" ht="18" customHeight="1">
      <c r="A60" s="6" t="s">
        <v>87</v>
      </c>
      <c r="B60" s="11" t="s">
        <v>95</v>
      </c>
      <c r="C60" s="7">
        <v>25</v>
      </c>
      <c r="D60" s="11"/>
      <c r="E60" s="11"/>
      <c r="F60" s="11"/>
      <c r="G60" s="11"/>
      <c r="H60" s="12">
        <v>7.6800000000000002E-3</v>
      </c>
      <c r="I60" s="18">
        <v>2.9999999999999997E-4</v>
      </c>
      <c r="J60" s="11"/>
      <c r="K60" s="11"/>
      <c r="L60" s="12">
        <v>2.8410000000000001E-2</v>
      </c>
      <c r="M60" s="18">
        <v>1.1000000000000001E-3</v>
      </c>
      <c r="N60" s="11"/>
      <c r="O60" s="12">
        <v>7.6800000000000002E-3</v>
      </c>
      <c r="P60" s="18">
        <v>2.9999999999999997E-4</v>
      </c>
      <c r="Q60" s="11"/>
    </row>
    <row r="61" spans="1:17" s="9" customFormat="1" ht="30" customHeight="1">
      <c r="A61" s="6" t="s">
        <v>89</v>
      </c>
      <c r="B61" s="11" t="s">
        <v>88</v>
      </c>
      <c r="C61" s="7">
        <v>26</v>
      </c>
      <c r="D61" s="11"/>
      <c r="E61" s="11"/>
      <c r="F61" s="11"/>
      <c r="G61" s="11"/>
      <c r="H61" s="12">
        <v>0.41092000000000001</v>
      </c>
      <c r="I61" s="18">
        <v>1.37E-2</v>
      </c>
      <c r="J61" s="11"/>
      <c r="K61" s="11"/>
      <c r="L61" s="12">
        <v>0.47514000000000001</v>
      </c>
      <c r="M61" s="18">
        <v>1.7600000000000001E-2</v>
      </c>
      <c r="N61" s="11"/>
      <c r="O61" s="12">
        <v>0.41092000000000001</v>
      </c>
      <c r="P61" s="18">
        <v>1.49E-2</v>
      </c>
      <c r="Q61" s="11"/>
    </row>
    <row r="62" spans="1:17" s="9" customFormat="1" ht="30" customHeight="1">
      <c r="A62" s="6" t="s">
        <v>91</v>
      </c>
      <c r="B62" s="11" t="s">
        <v>92</v>
      </c>
      <c r="C62" s="7">
        <v>27</v>
      </c>
      <c r="D62" s="11"/>
      <c r="E62" s="11"/>
      <c r="F62" s="11"/>
      <c r="G62" s="11"/>
      <c r="H62" s="12">
        <v>4.0129999999999999E-2</v>
      </c>
      <c r="I62" s="18">
        <v>1.2999999999999999E-3</v>
      </c>
      <c r="J62" s="11"/>
      <c r="K62" s="11"/>
      <c r="L62" s="12">
        <v>5.3900000000000003E-2</v>
      </c>
      <c r="M62" s="18">
        <v>2E-3</v>
      </c>
      <c r="N62" s="11"/>
      <c r="O62" s="12">
        <v>4.0129999999999999E-2</v>
      </c>
      <c r="P62" s="18">
        <v>1.5E-3</v>
      </c>
      <c r="Q62" s="11"/>
    </row>
    <row r="63" spans="1:17" s="9" customFormat="1" ht="30" hidden="1" customHeight="1">
      <c r="A63" s="6"/>
      <c r="B63" s="11"/>
      <c r="C63" s="7"/>
      <c r="D63" s="11"/>
      <c r="E63" s="11"/>
      <c r="F63" s="11"/>
      <c r="G63" s="11"/>
      <c r="H63" s="12"/>
      <c r="I63" s="18"/>
      <c r="J63" s="11"/>
      <c r="K63" s="11"/>
      <c r="L63" s="12"/>
      <c r="M63" s="18"/>
      <c r="N63" s="11"/>
      <c r="O63" s="12"/>
      <c r="P63" s="18"/>
      <c r="Q63" s="11"/>
    </row>
    <row r="64" spans="1:17" s="9" customFormat="1" ht="18" customHeight="1">
      <c r="A64" s="6" t="s">
        <v>93</v>
      </c>
      <c r="B64" s="11" t="s">
        <v>90</v>
      </c>
      <c r="C64" s="7">
        <v>28</v>
      </c>
      <c r="D64" s="11"/>
      <c r="E64" s="11"/>
      <c r="F64" s="11"/>
      <c r="G64" s="11"/>
      <c r="H64" s="12">
        <v>0.88700999999999997</v>
      </c>
      <c r="I64" s="18">
        <v>2.9700000000000001E-2</v>
      </c>
      <c r="J64" s="11"/>
      <c r="K64" s="11"/>
      <c r="L64" s="12">
        <v>0.88700999999999997</v>
      </c>
      <c r="M64" s="18">
        <v>3.2099999999999997E-2</v>
      </c>
      <c r="N64" s="11"/>
      <c r="O64" s="12">
        <v>0.88700999999999997</v>
      </c>
      <c r="P64" s="18">
        <v>3.2099999999999997E-2</v>
      </c>
      <c r="Q64" s="11"/>
    </row>
    <row r="65" spans="1:17" ht="15.75" customHeight="1">
      <c r="A65" s="30" t="s">
        <v>97</v>
      </c>
      <c r="B65" s="30"/>
      <c r="C65" s="30"/>
      <c r="D65" s="30"/>
      <c r="E65" s="30"/>
      <c r="F65" s="30"/>
      <c r="G65" s="32" t="s">
        <v>46</v>
      </c>
      <c r="H65" s="32"/>
      <c r="I65" s="32"/>
      <c r="J65" s="32"/>
      <c r="K65" s="32" t="s">
        <v>98</v>
      </c>
      <c r="L65" s="32"/>
      <c r="M65" s="32"/>
      <c r="N65" s="32"/>
      <c r="O65" s="32"/>
      <c r="P65" s="32"/>
      <c r="Q65" s="32"/>
    </row>
    <row r="66" spans="1:17">
      <c r="A66" s="31" t="s">
        <v>45</v>
      </c>
      <c r="B66" s="31"/>
      <c r="C66" s="31"/>
      <c r="D66" s="31"/>
      <c r="E66" s="31"/>
      <c r="F66" s="31"/>
      <c r="G66" s="31" t="s">
        <v>47</v>
      </c>
      <c r="H66" s="31"/>
      <c r="I66" s="31"/>
      <c r="J66" s="31"/>
      <c r="K66" s="31" t="s">
        <v>48</v>
      </c>
      <c r="L66" s="31"/>
      <c r="M66" s="31"/>
      <c r="N66" s="31"/>
      <c r="O66" s="31"/>
      <c r="P66" s="31"/>
      <c r="Q66" s="31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>
      <c r="A68" s="3"/>
    </row>
    <row r="69" spans="1:17">
      <c r="A69" s="27" t="s">
        <v>49</v>
      </c>
      <c r="B69" s="28"/>
    </row>
    <row r="70" spans="1:17" ht="32.25" customHeight="1">
      <c r="A70" s="8" t="s">
        <v>50</v>
      </c>
      <c r="B70" s="27" t="s">
        <v>51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7">
      <c r="A71" s="5"/>
    </row>
  </sheetData>
  <mergeCells count="116">
    <mergeCell ref="A69:B69"/>
    <mergeCell ref="B70:P70"/>
    <mergeCell ref="A65:F65"/>
    <mergeCell ref="G65:J65"/>
    <mergeCell ref="K65:Q65"/>
    <mergeCell ref="A66:F66"/>
    <mergeCell ref="G66:J66"/>
    <mergeCell ref="K66:Q66"/>
    <mergeCell ref="F56:G56"/>
    <mergeCell ref="J56:K56"/>
    <mergeCell ref="F57:G57"/>
    <mergeCell ref="J57:K57"/>
    <mergeCell ref="F58:G58"/>
    <mergeCell ref="J58:K58"/>
    <mergeCell ref="F53:G53"/>
    <mergeCell ref="J53:K53"/>
    <mergeCell ref="F54:G54"/>
    <mergeCell ref="J54:K54"/>
    <mergeCell ref="F55:G55"/>
    <mergeCell ref="J55:K55"/>
    <mergeCell ref="F50:G50"/>
    <mergeCell ref="J50:K50"/>
    <mergeCell ref="F51:G51"/>
    <mergeCell ref="J51:K51"/>
    <mergeCell ref="F52:G52"/>
    <mergeCell ref="J52:K52"/>
    <mergeCell ref="F47:G47"/>
    <mergeCell ref="J47:K47"/>
    <mergeCell ref="F48:G48"/>
    <mergeCell ref="J48:K48"/>
    <mergeCell ref="F49:G49"/>
    <mergeCell ref="J49:K49"/>
    <mergeCell ref="F44:G44"/>
    <mergeCell ref="J44:K44"/>
    <mergeCell ref="F45:G45"/>
    <mergeCell ref="J45:K45"/>
    <mergeCell ref="F46:G46"/>
    <mergeCell ref="J46:K46"/>
    <mergeCell ref="F41:G41"/>
    <mergeCell ref="J41:K41"/>
    <mergeCell ref="F42:G42"/>
    <mergeCell ref="J42:K42"/>
    <mergeCell ref="F43:G43"/>
    <mergeCell ref="J43:K43"/>
    <mergeCell ref="F38:G38"/>
    <mergeCell ref="J38:K38"/>
    <mergeCell ref="F39:G39"/>
    <mergeCell ref="J39:K39"/>
    <mergeCell ref="F40:G40"/>
    <mergeCell ref="J40:K40"/>
    <mergeCell ref="F35:G35"/>
    <mergeCell ref="J35:K35"/>
    <mergeCell ref="F36:G36"/>
    <mergeCell ref="J36:K36"/>
    <mergeCell ref="F37:G37"/>
    <mergeCell ref="J37:K37"/>
    <mergeCell ref="F32:G32"/>
    <mergeCell ref="J32:K32"/>
    <mergeCell ref="F33:G33"/>
    <mergeCell ref="J33:K33"/>
    <mergeCell ref="F34:G34"/>
    <mergeCell ref="J34:K34"/>
    <mergeCell ref="F29:G29"/>
    <mergeCell ref="J29:K29"/>
    <mergeCell ref="F30:G30"/>
    <mergeCell ref="J30:K30"/>
    <mergeCell ref="F31:G31"/>
    <mergeCell ref="J31:K31"/>
    <mergeCell ref="F25:G25"/>
    <mergeCell ref="J25:K25"/>
    <mergeCell ref="F26:G26"/>
    <mergeCell ref="J26:K26"/>
    <mergeCell ref="F27:G27"/>
    <mergeCell ref="F28:G28"/>
    <mergeCell ref="J28:K28"/>
    <mergeCell ref="F22:G22"/>
    <mergeCell ref="J22:K22"/>
    <mergeCell ref="F23:G23"/>
    <mergeCell ref="J23:K23"/>
    <mergeCell ref="F24:G24"/>
    <mergeCell ref="J24:K24"/>
    <mergeCell ref="F18:G18"/>
    <mergeCell ref="J18:K18"/>
    <mergeCell ref="F19:G19"/>
    <mergeCell ref="J19:K19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F13:G13"/>
    <mergeCell ref="J13:K13"/>
    <mergeCell ref="F14:G14"/>
    <mergeCell ref="J14:K14"/>
    <mergeCell ref="J8:K8"/>
    <mergeCell ref="F9:G9"/>
    <mergeCell ref="J9:K9"/>
    <mergeCell ref="F10:G10"/>
    <mergeCell ref="J10:K10"/>
    <mergeCell ref="F11:G11"/>
    <mergeCell ref="J11:K11"/>
    <mergeCell ref="L1:Q2"/>
    <mergeCell ref="A4:P5"/>
    <mergeCell ref="B6:B8"/>
    <mergeCell ref="C6:C8"/>
    <mergeCell ref="D6:K6"/>
    <mergeCell ref="L6:N7"/>
    <mergeCell ref="O6:Q7"/>
    <mergeCell ref="D7:G7"/>
    <mergeCell ref="H7:K7"/>
    <mergeCell ref="F8:G8"/>
  </mergeCells>
  <pageMargins left="1.299212598425197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1"/>
  <sheetViews>
    <sheetView view="pageBreakPreview" topLeftCell="A4" zoomScale="96" zoomScaleSheetLayoutView="96" workbookViewId="0">
      <selection activeCell="P10" sqref="P10"/>
    </sheetView>
  </sheetViews>
  <sheetFormatPr defaultRowHeight="15"/>
  <cols>
    <col min="1" max="1" width="8.85546875" customWidth="1"/>
    <col min="2" max="2" width="22.42578125" customWidth="1"/>
    <col min="4" max="7" width="0" hidden="1" customWidth="1"/>
    <col min="9" max="9" width="10" bestFit="1" customWidth="1"/>
    <col min="10" max="11" width="0" hidden="1" customWidth="1"/>
    <col min="14" max="14" width="0" hidden="1" customWidth="1"/>
    <col min="17" max="17" width="0" hidden="1" customWidth="1"/>
  </cols>
  <sheetData>
    <row r="1" spans="1:17" ht="15" customHeight="1">
      <c r="L1" s="29" t="s">
        <v>100</v>
      </c>
      <c r="M1" s="29"/>
      <c r="N1" s="29"/>
      <c r="O1" s="29"/>
      <c r="P1" s="29"/>
      <c r="Q1" s="29"/>
    </row>
    <row r="2" spans="1:17" ht="89.25" customHeight="1">
      <c r="L2" s="29"/>
      <c r="M2" s="29"/>
      <c r="N2" s="29"/>
      <c r="O2" s="29"/>
      <c r="P2" s="29"/>
      <c r="Q2" s="29"/>
    </row>
    <row r="3" spans="1:17" ht="18.75">
      <c r="A3" s="1"/>
    </row>
    <row r="4" spans="1:17" ht="15" customHeight="1">
      <c r="A4" s="23" t="s">
        <v>113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25"/>
    </row>
    <row r="5" spans="1:17" ht="40.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5.75">
      <c r="A6" s="7" t="s">
        <v>0</v>
      </c>
      <c r="B6" s="20" t="s">
        <v>2</v>
      </c>
      <c r="C6" s="20" t="s">
        <v>3</v>
      </c>
      <c r="D6" s="20" t="s">
        <v>4</v>
      </c>
      <c r="E6" s="20"/>
      <c r="F6" s="20"/>
      <c r="G6" s="20"/>
      <c r="H6" s="20"/>
      <c r="I6" s="20"/>
      <c r="J6" s="20"/>
      <c r="K6" s="20"/>
      <c r="L6" s="20" t="s">
        <v>5</v>
      </c>
      <c r="M6" s="20"/>
      <c r="N6" s="20"/>
      <c r="O6" s="20" t="s">
        <v>103</v>
      </c>
      <c r="P6" s="20"/>
      <c r="Q6" s="20"/>
    </row>
    <row r="7" spans="1:17" ht="38.25" customHeight="1">
      <c r="A7" s="7" t="s">
        <v>1</v>
      </c>
      <c r="B7" s="20"/>
      <c r="C7" s="20"/>
      <c r="D7" s="20" t="s">
        <v>6</v>
      </c>
      <c r="E7" s="20"/>
      <c r="F7" s="20"/>
      <c r="G7" s="20"/>
      <c r="H7" s="20" t="s">
        <v>102</v>
      </c>
      <c r="I7" s="20"/>
      <c r="J7" s="20"/>
      <c r="K7" s="20"/>
      <c r="L7" s="20"/>
      <c r="M7" s="20"/>
      <c r="N7" s="20"/>
      <c r="O7" s="20"/>
      <c r="P7" s="20"/>
      <c r="Q7" s="20"/>
    </row>
    <row r="8" spans="1:17" ht="25.5">
      <c r="A8" s="17"/>
      <c r="B8" s="20"/>
      <c r="C8" s="20"/>
      <c r="D8" s="7" t="s">
        <v>7</v>
      </c>
      <c r="E8" s="7" t="s">
        <v>111</v>
      </c>
      <c r="F8" s="20" t="s">
        <v>8</v>
      </c>
      <c r="G8" s="20"/>
      <c r="H8" s="7" t="s">
        <v>7</v>
      </c>
      <c r="I8" s="7" t="s">
        <v>111</v>
      </c>
      <c r="J8" s="20" t="s">
        <v>8</v>
      </c>
      <c r="K8" s="20"/>
      <c r="L8" s="7" t="s">
        <v>7</v>
      </c>
      <c r="M8" s="7" t="s">
        <v>111</v>
      </c>
      <c r="N8" s="7" t="s">
        <v>8</v>
      </c>
      <c r="O8" s="7" t="s">
        <v>7</v>
      </c>
      <c r="P8" s="7" t="s">
        <v>111</v>
      </c>
      <c r="Q8" s="7" t="s">
        <v>8</v>
      </c>
    </row>
    <row r="9" spans="1:17">
      <c r="A9" s="7" t="s">
        <v>9</v>
      </c>
      <c r="B9" s="7" t="s">
        <v>10</v>
      </c>
      <c r="C9" s="7" t="s">
        <v>11</v>
      </c>
      <c r="D9" s="7">
        <v>1</v>
      </c>
      <c r="E9" s="7">
        <v>2</v>
      </c>
      <c r="F9" s="20">
        <v>3</v>
      </c>
      <c r="G9" s="20"/>
      <c r="H9" s="7">
        <v>4</v>
      </c>
      <c r="I9" s="7">
        <v>5</v>
      </c>
      <c r="J9" s="20">
        <v>6</v>
      </c>
      <c r="K9" s="20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</row>
    <row r="10" spans="1:17" s="19" customFormat="1" ht="64.5" customHeight="1">
      <c r="A10" s="15"/>
      <c r="B10" s="14" t="s">
        <v>12</v>
      </c>
      <c r="C10" s="13">
        <v>1</v>
      </c>
      <c r="D10" s="15"/>
      <c r="E10" s="15"/>
      <c r="F10" s="22"/>
      <c r="G10" s="22"/>
      <c r="H10" s="16">
        <f>H11+H16+H17+H43+H53+H57+H48</f>
        <v>1.6272100000000003</v>
      </c>
      <c r="I10" s="16">
        <f>I11+I16+I17+I43+I53+I57+I48</f>
        <v>5.4200000000000005E-2</v>
      </c>
      <c r="J10" s="22"/>
      <c r="K10" s="22"/>
      <c r="L10" s="16">
        <f>L11+L16+L17+L53+L57+L48</f>
        <v>3.2676379999999998</v>
      </c>
      <c r="M10" s="16">
        <f>M11+M16+M17+M53+M57+M48</f>
        <v>0.1212</v>
      </c>
      <c r="N10" s="15">
        <f t="shared" ref="N10:P10" si="0">N11+N16+N17+N53+N57+N48</f>
        <v>0</v>
      </c>
      <c r="O10" s="16">
        <f t="shared" si="0"/>
        <v>2.9405000000000001</v>
      </c>
      <c r="P10" s="16">
        <f t="shared" si="0"/>
        <v>0.10610000000000001</v>
      </c>
      <c r="Q10" s="15"/>
    </row>
    <row r="11" spans="1:17" s="9" customFormat="1" ht="51.75" customHeight="1">
      <c r="A11" s="7">
        <v>1</v>
      </c>
      <c r="B11" s="10" t="s">
        <v>13</v>
      </c>
      <c r="C11" s="7">
        <v>2</v>
      </c>
      <c r="D11" s="11"/>
      <c r="E11" s="11"/>
      <c r="F11" s="21"/>
      <c r="G11" s="21"/>
      <c r="H11" s="12">
        <f>SUM(H12:H15)</f>
        <v>1.1041900000000002</v>
      </c>
      <c r="I11" s="18">
        <f>SUM(I12:I15)</f>
        <v>3.6900000000000002E-2</v>
      </c>
      <c r="J11" s="21"/>
      <c r="K11" s="21"/>
      <c r="L11" s="12">
        <f>L12+L13+L14</f>
        <v>3.0329299999999999</v>
      </c>
      <c r="M11" s="18">
        <f>M12+M13+M14</f>
        <v>0.1125</v>
      </c>
      <c r="N11" s="12">
        <f t="shared" ref="N11:P11" si="1">N12+N13+N14</f>
        <v>0</v>
      </c>
      <c r="O11" s="12">
        <f t="shared" si="1"/>
        <v>2.4137</v>
      </c>
      <c r="P11" s="18">
        <f t="shared" si="1"/>
        <v>8.7200000000000014E-2</v>
      </c>
      <c r="Q11" s="11"/>
    </row>
    <row r="12" spans="1:17" s="9" customFormat="1" ht="12.75">
      <c r="A12" s="6" t="s">
        <v>52</v>
      </c>
      <c r="B12" s="10" t="s">
        <v>14</v>
      </c>
      <c r="C12" s="7">
        <v>3</v>
      </c>
      <c r="D12" s="11"/>
      <c r="E12" s="11"/>
      <c r="F12" s="21"/>
      <c r="G12" s="21"/>
      <c r="H12" s="12">
        <v>0.90349000000000002</v>
      </c>
      <c r="I12" s="18">
        <v>3.0200000000000001E-2</v>
      </c>
      <c r="J12" s="21"/>
      <c r="K12" s="21"/>
      <c r="L12" s="12">
        <v>2.5045299999999999</v>
      </c>
      <c r="M12" s="18">
        <v>9.2899999999999996E-2</v>
      </c>
      <c r="N12" s="11"/>
      <c r="O12" s="12">
        <v>1.98936</v>
      </c>
      <c r="P12" s="18">
        <v>7.1900000000000006E-2</v>
      </c>
      <c r="Q12" s="11"/>
    </row>
    <row r="13" spans="1:17" s="9" customFormat="1" ht="51">
      <c r="A13" s="6" t="s">
        <v>53</v>
      </c>
      <c r="B13" s="10" t="s">
        <v>15</v>
      </c>
      <c r="C13" s="7">
        <v>4</v>
      </c>
      <c r="D13" s="11"/>
      <c r="E13" s="11"/>
      <c r="F13" s="21"/>
      <c r="G13" s="21"/>
      <c r="H13" s="12">
        <v>0.18045</v>
      </c>
      <c r="I13" s="18">
        <v>6.0000000000000001E-3</v>
      </c>
      <c r="J13" s="21"/>
      <c r="K13" s="21"/>
      <c r="L13" s="12">
        <v>0.50282000000000004</v>
      </c>
      <c r="M13" s="18">
        <v>1.8700000000000001E-2</v>
      </c>
      <c r="N13" s="11"/>
      <c r="O13" s="12">
        <v>0.40409</v>
      </c>
      <c r="P13" s="18">
        <v>1.46E-2</v>
      </c>
      <c r="Q13" s="11"/>
    </row>
    <row r="14" spans="1:17" s="9" customFormat="1" ht="25.5">
      <c r="A14" s="6" t="s">
        <v>54</v>
      </c>
      <c r="B14" s="10" t="s">
        <v>16</v>
      </c>
      <c r="C14" s="7">
        <v>5</v>
      </c>
      <c r="D14" s="11"/>
      <c r="E14" s="11"/>
      <c r="F14" s="21"/>
      <c r="G14" s="21"/>
      <c r="H14" s="12">
        <v>2.0250000000000001E-2</v>
      </c>
      <c r="I14" s="18">
        <v>6.9999999999999999E-4</v>
      </c>
      <c r="J14" s="21"/>
      <c r="K14" s="21"/>
      <c r="L14" s="12">
        <v>2.5579999999999999E-2</v>
      </c>
      <c r="M14" s="18">
        <v>8.9999999999999998E-4</v>
      </c>
      <c r="N14" s="11"/>
      <c r="O14" s="12">
        <v>2.0250000000000001E-2</v>
      </c>
      <c r="P14" s="18">
        <v>6.9999999999999999E-4</v>
      </c>
      <c r="Q14" s="11"/>
    </row>
    <row r="15" spans="1:17" s="9" customFormat="1" ht="25.5" hidden="1">
      <c r="A15" s="6" t="s">
        <v>17</v>
      </c>
      <c r="B15" s="10" t="s">
        <v>18</v>
      </c>
      <c r="C15" s="11"/>
      <c r="D15" s="11"/>
      <c r="E15" s="11"/>
      <c r="F15" s="21"/>
      <c r="G15" s="21"/>
      <c r="H15" s="12"/>
      <c r="I15" s="18"/>
      <c r="J15" s="21"/>
      <c r="K15" s="21"/>
      <c r="L15" s="12"/>
      <c r="M15" s="18"/>
      <c r="N15" s="11"/>
      <c r="O15" s="12"/>
      <c r="P15" s="18"/>
      <c r="Q15" s="11"/>
    </row>
    <row r="16" spans="1:17" s="9" customFormat="1" ht="63.75">
      <c r="A16" s="6">
        <v>2</v>
      </c>
      <c r="B16" s="10" t="s">
        <v>19</v>
      </c>
      <c r="C16" s="7">
        <v>6</v>
      </c>
      <c r="D16" s="11"/>
      <c r="E16" s="11"/>
      <c r="F16" s="21"/>
      <c r="G16" s="21"/>
      <c r="H16" s="12">
        <v>2.3650000000000001E-2</v>
      </c>
      <c r="I16" s="18">
        <v>8.0000000000000004E-4</v>
      </c>
      <c r="J16" s="21"/>
      <c r="K16" s="21"/>
      <c r="L16" s="12">
        <v>0.13081000000000001</v>
      </c>
      <c r="M16" s="18">
        <v>4.8999999999999998E-3</v>
      </c>
      <c r="N16" s="11"/>
      <c r="O16" s="12">
        <v>2.3650000000000001E-2</v>
      </c>
      <c r="P16" s="18">
        <v>8.9999999999999998E-4</v>
      </c>
      <c r="Q16" s="11"/>
    </row>
    <row r="17" spans="1:17" s="9" customFormat="1" ht="89.25">
      <c r="A17" s="6">
        <v>3</v>
      </c>
      <c r="B17" s="10" t="s">
        <v>20</v>
      </c>
      <c r="C17" s="7">
        <v>7</v>
      </c>
      <c r="D17" s="11"/>
      <c r="E17" s="11"/>
      <c r="F17" s="21"/>
      <c r="G17" s="21"/>
      <c r="H17" s="12">
        <f>SUM(H18+H27+H28)</f>
        <v>0.24098</v>
      </c>
      <c r="I17" s="18">
        <f>SUM(I18+I27+I28)</f>
        <v>7.7999999999999996E-3</v>
      </c>
      <c r="J17" s="21"/>
      <c r="K17" s="21"/>
      <c r="L17" s="12">
        <f>L18+L27+L28</f>
        <v>4.8680000000000001E-2</v>
      </c>
      <c r="M17" s="18">
        <f>M18+M27+M28</f>
        <v>1.8E-3</v>
      </c>
      <c r="N17" s="12">
        <f t="shared" ref="N17:P17" si="2">N18+N27+N28</f>
        <v>0</v>
      </c>
      <c r="O17" s="12">
        <f t="shared" si="2"/>
        <v>0.24476000000000001</v>
      </c>
      <c r="P17" s="18">
        <f t="shared" si="2"/>
        <v>8.8000000000000005E-3</v>
      </c>
      <c r="Q17" s="11"/>
    </row>
    <row r="18" spans="1:17" s="9" customFormat="1" ht="25.5">
      <c r="A18" s="6" t="s">
        <v>55</v>
      </c>
      <c r="B18" s="10" t="s">
        <v>21</v>
      </c>
      <c r="C18" s="7">
        <v>8</v>
      </c>
      <c r="D18" s="11"/>
      <c r="E18" s="11"/>
      <c r="F18" s="21"/>
      <c r="G18" s="21"/>
      <c r="H18" s="12">
        <f>SUM(H19:H26)</f>
        <v>0.14448999999999998</v>
      </c>
      <c r="I18" s="18">
        <f>SUM(I19:I26)</f>
        <v>4.5999999999999999E-3</v>
      </c>
      <c r="J18" s="21"/>
      <c r="K18" s="21"/>
      <c r="L18" s="12">
        <f>SUM(L19:L26)</f>
        <v>2.588E-2</v>
      </c>
      <c r="M18" s="18">
        <f>SUM(M19:M26)</f>
        <v>1E-3</v>
      </c>
      <c r="N18" s="12">
        <f>N19+N22</f>
        <v>0</v>
      </c>
      <c r="O18" s="12">
        <f>SUM(O19:O26)</f>
        <v>0.14826999999999999</v>
      </c>
      <c r="P18" s="18">
        <f>SUM(P19:P26)</f>
        <v>5.3E-3</v>
      </c>
      <c r="Q18" s="11"/>
    </row>
    <row r="19" spans="1:17" s="9" customFormat="1" ht="25.5">
      <c r="A19" s="6" t="s">
        <v>59</v>
      </c>
      <c r="B19" s="10" t="s">
        <v>105</v>
      </c>
      <c r="C19" s="7">
        <v>9</v>
      </c>
      <c r="D19" s="11"/>
      <c r="E19" s="11"/>
      <c r="F19" s="21"/>
      <c r="G19" s="21"/>
      <c r="H19" s="12">
        <v>2.1059999999999999E-2</v>
      </c>
      <c r="I19" s="18">
        <v>6.9999999999999999E-4</v>
      </c>
      <c r="J19" s="21"/>
      <c r="K19" s="21"/>
      <c r="L19" s="12">
        <v>1.7780000000000001E-2</v>
      </c>
      <c r="M19" s="18">
        <v>6.9999999999999999E-4</v>
      </c>
      <c r="N19" s="11"/>
      <c r="O19" s="12">
        <v>2.1059999999999999E-2</v>
      </c>
      <c r="P19" s="18">
        <v>8.0000000000000004E-4</v>
      </c>
      <c r="Q19" s="11"/>
    </row>
    <row r="20" spans="1:17" s="9" customFormat="1" ht="12.75">
      <c r="A20" s="6" t="s">
        <v>60</v>
      </c>
      <c r="B20" s="10" t="s">
        <v>106</v>
      </c>
      <c r="C20" s="7">
        <v>10</v>
      </c>
      <c r="D20" s="11"/>
      <c r="E20" s="11"/>
      <c r="F20" s="11"/>
      <c r="G20" s="11"/>
      <c r="H20" s="12">
        <v>4.2000000000000002E-4</v>
      </c>
      <c r="I20" s="18">
        <v>0</v>
      </c>
      <c r="J20" s="11"/>
      <c r="K20" s="11"/>
      <c r="L20" s="12"/>
      <c r="M20" s="18"/>
      <c r="N20" s="11"/>
      <c r="O20" s="12">
        <v>4.1999999999999997E-3</v>
      </c>
      <c r="P20" s="18">
        <v>0</v>
      </c>
      <c r="Q20" s="11"/>
    </row>
    <row r="21" spans="1:17" s="9" customFormat="1" ht="12.75">
      <c r="A21" s="6" t="s">
        <v>61</v>
      </c>
      <c r="B21" s="10" t="s">
        <v>108</v>
      </c>
      <c r="C21" s="7">
        <v>11</v>
      </c>
      <c r="D21" s="11"/>
      <c r="E21" s="11"/>
      <c r="F21" s="21"/>
      <c r="G21" s="21"/>
      <c r="H21" s="12">
        <v>1.6230000000000001E-2</v>
      </c>
      <c r="I21" s="18">
        <v>5.0000000000000001E-4</v>
      </c>
      <c r="J21" s="21"/>
      <c r="K21" s="21"/>
      <c r="L21" s="12"/>
      <c r="M21" s="18"/>
      <c r="N21" s="11"/>
      <c r="O21" s="12">
        <v>1.6230000000000001E-2</v>
      </c>
      <c r="P21" s="18">
        <v>5.9999999999999995E-4</v>
      </c>
      <c r="Q21" s="11"/>
    </row>
    <row r="22" spans="1:17" s="9" customFormat="1" ht="12.75">
      <c r="A22" s="6" t="s">
        <v>62</v>
      </c>
      <c r="B22" s="10" t="s">
        <v>84</v>
      </c>
      <c r="C22" s="7">
        <v>12</v>
      </c>
      <c r="D22" s="11"/>
      <c r="E22" s="11"/>
      <c r="F22" s="21"/>
      <c r="G22" s="21"/>
      <c r="H22" s="12">
        <v>4.1799999999999997E-3</v>
      </c>
      <c r="I22" s="18">
        <v>1E-4</v>
      </c>
      <c r="J22" s="11"/>
      <c r="K22" s="11"/>
      <c r="L22" s="12">
        <v>8.0999999999999996E-3</v>
      </c>
      <c r="M22" s="18">
        <v>2.9999999999999997E-4</v>
      </c>
      <c r="N22" s="11"/>
      <c r="O22" s="12">
        <v>4.1799999999999997E-3</v>
      </c>
      <c r="P22" s="18">
        <v>2.0000000000000001E-4</v>
      </c>
      <c r="Q22" s="11"/>
    </row>
    <row r="23" spans="1:17" s="9" customFormat="1" ht="12.75" hidden="1">
      <c r="A23" s="6" t="s">
        <v>62</v>
      </c>
      <c r="B23" s="10" t="s">
        <v>22</v>
      </c>
      <c r="C23" s="7">
        <v>12</v>
      </c>
      <c r="D23" s="11"/>
      <c r="E23" s="11"/>
      <c r="F23" s="21"/>
      <c r="G23" s="21"/>
      <c r="H23" s="12"/>
      <c r="I23" s="18"/>
      <c r="J23" s="21"/>
      <c r="K23" s="21"/>
      <c r="L23" s="12"/>
      <c r="M23" s="18"/>
      <c r="N23" s="11"/>
      <c r="O23" s="12"/>
      <c r="P23" s="18"/>
      <c r="Q23" s="11"/>
    </row>
    <row r="24" spans="1:17" s="9" customFormat="1" ht="12.75" hidden="1">
      <c r="A24" s="6" t="s">
        <v>63</v>
      </c>
      <c r="B24" s="10" t="s">
        <v>23</v>
      </c>
      <c r="C24" s="7">
        <v>13</v>
      </c>
      <c r="D24" s="11"/>
      <c r="E24" s="11"/>
      <c r="F24" s="21"/>
      <c r="G24" s="21"/>
      <c r="H24" s="12"/>
      <c r="I24" s="18"/>
      <c r="J24" s="21"/>
      <c r="K24" s="21"/>
      <c r="L24" s="12"/>
      <c r="M24" s="18"/>
      <c r="N24" s="11"/>
      <c r="O24" s="12"/>
      <c r="P24" s="18"/>
      <c r="Q24" s="11"/>
    </row>
    <row r="25" spans="1:17" s="9" customFormat="1" ht="12.75">
      <c r="A25" s="6" t="s">
        <v>63</v>
      </c>
      <c r="B25" s="10" t="s">
        <v>107</v>
      </c>
      <c r="C25" s="7">
        <v>13</v>
      </c>
      <c r="D25" s="11"/>
      <c r="E25" s="11"/>
      <c r="F25" s="21"/>
      <c r="G25" s="21"/>
      <c r="H25" s="12">
        <v>8.2129999999999995E-2</v>
      </c>
      <c r="I25" s="18">
        <v>2.7000000000000001E-3</v>
      </c>
      <c r="J25" s="21"/>
      <c r="K25" s="21"/>
      <c r="L25" s="12"/>
      <c r="M25" s="18"/>
      <c r="N25" s="11"/>
      <c r="O25" s="12">
        <v>8.2129999999999995E-2</v>
      </c>
      <c r="P25" s="18">
        <v>3.0000000000000001E-3</v>
      </c>
      <c r="Q25" s="11"/>
    </row>
    <row r="26" spans="1:17" s="9" customFormat="1" ht="38.25">
      <c r="A26" s="6" t="s">
        <v>64</v>
      </c>
      <c r="B26" s="10" t="s">
        <v>24</v>
      </c>
      <c r="C26" s="7">
        <v>14</v>
      </c>
      <c r="D26" s="11"/>
      <c r="E26" s="11"/>
      <c r="F26" s="21"/>
      <c r="G26" s="21"/>
      <c r="H26" s="12">
        <f>0.00968+0.00409+0.00051+0.00034+0.00585</f>
        <v>2.0469999999999999E-2</v>
      </c>
      <c r="I26" s="18">
        <f>0.0003+0.0001+0.0002</f>
        <v>5.9999999999999995E-4</v>
      </c>
      <c r="J26" s="21"/>
      <c r="K26" s="21"/>
      <c r="L26" s="12"/>
      <c r="M26" s="18"/>
      <c r="N26" s="11"/>
      <c r="O26" s="12">
        <f>0.00968+0.00409+0.00051+0.00034+0.00585</f>
        <v>2.0469999999999999E-2</v>
      </c>
      <c r="P26" s="18">
        <f>0.0004+0.0001+0.0002</f>
        <v>6.9999999999999999E-4</v>
      </c>
      <c r="Q26" s="11"/>
    </row>
    <row r="27" spans="1:17" s="9" customFormat="1" ht="63.75">
      <c r="A27" s="6" t="s">
        <v>56</v>
      </c>
      <c r="B27" s="10" t="s">
        <v>25</v>
      </c>
      <c r="C27" s="7">
        <v>15</v>
      </c>
      <c r="D27" s="11"/>
      <c r="E27" s="11"/>
      <c r="F27" s="21"/>
      <c r="G27" s="21"/>
      <c r="H27" s="12">
        <f>0.08932+0.00147</f>
        <v>9.0789999999999996E-2</v>
      </c>
      <c r="I27" s="18">
        <f>0.003+0</f>
        <v>3.0000000000000001E-3</v>
      </c>
      <c r="J27" s="11"/>
      <c r="K27" s="11"/>
      <c r="L27" s="12"/>
      <c r="M27" s="18"/>
      <c r="N27" s="11"/>
      <c r="O27" s="12">
        <f>0.08932+0.00147</f>
        <v>9.0789999999999996E-2</v>
      </c>
      <c r="P27" s="18">
        <f>0.0032+0.0001</f>
        <v>3.3E-3</v>
      </c>
      <c r="Q27" s="11"/>
    </row>
    <row r="28" spans="1:17" s="9" customFormat="1" ht="63.75">
      <c r="A28" s="6" t="s">
        <v>57</v>
      </c>
      <c r="B28" s="10" t="s">
        <v>26</v>
      </c>
      <c r="C28" s="7">
        <v>16</v>
      </c>
      <c r="D28" s="11"/>
      <c r="E28" s="11"/>
      <c r="F28" s="21"/>
      <c r="G28" s="21"/>
      <c r="H28" s="12">
        <v>5.7000000000000002E-3</v>
      </c>
      <c r="I28" s="18">
        <v>2.0000000000000001E-4</v>
      </c>
      <c r="J28" s="21"/>
      <c r="K28" s="21"/>
      <c r="L28" s="12">
        <v>2.2800000000000001E-2</v>
      </c>
      <c r="M28" s="18">
        <v>8.0000000000000004E-4</v>
      </c>
      <c r="N28" s="11"/>
      <c r="O28" s="12">
        <v>5.7000000000000002E-3</v>
      </c>
      <c r="P28" s="18">
        <v>2.0000000000000001E-4</v>
      </c>
      <c r="Q28" s="11"/>
    </row>
    <row r="29" spans="1:17" s="9" customFormat="1" ht="63.75" hidden="1">
      <c r="A29" s="6" t="s">
        <v>58</v>
      </c>
      <c r="B29" s="10" t="s">
        <v>27</v>
      </c>
      <c r="C29" s="7">
        <v>18</v>
      </c>
      <c r="D29" s="11"/>
      <c r="E29" s="11"/>
      <c r="F29" s="21"/>
      <c r="G29" s="21"/>
      <c r="H29" s="12"/>
      <c r="I29" s="18"/>
      <c r="J29" s="21"/>
      <c r="K29" s="21"/>
      <c r="L29" s="12"/>
      <c r="M29" s="18"/>
      <c r="N29" s="11"/>
      <c r="O29" s="12"/>
      <c r="P29" s="18"/>
      <c r="Q29" s="11"/>
    </row>
    <row r="30" spans="1:17" s="9" customFormat="1" ht="51" hidden="1" customHeight="1" thickBot="1">
      <c r="A30" s="6">
        <v>4</v>
      </c>
      <c r="B30" s="10" t="s">
        <v>28</v>
      </c>
      <c r="C30" s="7">
        <v>19</v>
      </c>
      <c r="D30" s="11"/>
      <c r="E30" s="11"/>
      <c r="F30" s="21"/>
      <c r="G30" s="21"/>
      <c r="H30" s="12"/>
      <c r="I30" s="18"/>
      <c r="J30" s="21"/>
      <c r="K30" s="21"/>
      <c r="L30" s="12"/>
      <c r="M30" s="18"/>
      <c r="N30" s="11"/>
      <c r="O30" s="12"/>
      <c r="P30" s="18"/>
      <c r="Q30" s="11"/>
    </row>
    <row r="31" spans="1:17" s="9" customFormat="1" ht="31.5" hidden="1" customHeight="1" thickBot="1">
      <c r="A31" s="6">
        <v>5</v>
      </c>
      <c r="B31" s="10" t="s">
        <v>29</v>
      </c>
      <c r="C31" s="7">
        <v>20</v>
      </c>
      <c r="D31" s="11"/>
      <c r="E31" s="11"/>
      <c r="F31" s="21"/>
      <c r="G31" s="21"/>
      <c r="H31" s="12"/>
      <c r="I31" s="18"/>
      <c r="J31" s="21"/>
      <c r="K31" s="21"/>
      <c r="L31" s="12"/>
      <c r="M31" s="18"/>
      <c r="N31" s="11"/>
      <c r="O31" s="12"/>
      <c r="P31" s="18"/>
      <c r="Q31" s="11"/>
    </row>
    <row r="32" spans="1:17" s="9" customFormat="1" ht="31.5" hidden="1" customHeight="1" thickBot="1">
      <c r="A32" s="6" t="s">
        <v>65</v>
      </c>
      <c r="B32" s="11"/>
      <c r="C32" s="7">
        <v>21</v>
      </c>
      <c r="D32" s="11"/>
      <c r="E32" s="11"/>
      <c r="F32" s="21"/>
      <c r="G32" s="21"/>
      <c r="H32" s="12"/>
      <c r="I32" s="18"/>
      <c r="J32" s="21"/>
      <c r="K32" s="21"/>
      <c r="L32" s="12"/>
      <c r="M32" s="18"/>
      <c r="N32" s="11"/>
      <c r="O32" s="12"/>
      <c r="P32" s="18"/>
      <c r="Q32" s="11"/>
    </row>
    <row r="33" spans="1:17" s="9" customFormat="1" ht="31.5" hidden="1" customHeight="1" thickBot="1">
      <c r="A33" s="6" t="s">
        <v>66</v>
      </c>
      <c r="B33" s="11"/>
      <c r="C33" s="7">
        <v>22</v>
      </c>
      <c r="D33" s="11"/>
      <c r="E33" s="11"/>
      <c r="F33" s="21"/>
      <c r="G33" s="21"/>
      <c r="H33" s="12"/>
      <c r="I33" s="18"/>
      <c r="J33" s="21"/>
      <c r="K33" s="21"/>
      <c r="L33" s="12"/>
      <c r="M33" s="18"/>
      <c r="N33" s="11"/>
      <c r="O33" s="12"/>
      <c r="P33" s="18"/>
      <c r="Q33" s="11"/>
    </row>
    <row r="34" spans="1:17" s="9" customFormat="1" ht="31.5" hidden="1" customHeight="1" thickBot="1">
      <c r="A34" s="6" t="s">
        <v>67</v>
      </c>
      <c r="B34" s="11"/>
      <c r="C34" s="7">
        <v>23</v>
      </c>
      <c r="D34" s="11"/>
      <c r="E34" s="11"/>
      <c r="F34" s="21"/>
      <c r="G34" s="21"/>
      <c r="H34" s="12"/>
      <c r="I34" s="18"/>
      <c r="J34" s="21"/>
      <c r="K34" s="21"/>
      <c r="L34" s="12"/>
      <c r="M34" s="18"/>
      <c r="N34" s="11"/>
      <c r="O34" s="12"/>
      <c r="P34" s="18"/>
      <c r="Q34" s="11"/>
    </row>
    <row r="35" spans="1:17" s="9" customFormat="1" ht="45" hidden="1" customHeight="1" thickBot="1">
      <c r="A35" s="7">
        <v>6</v>
      </c>
      <c r="B35" s="10" t="s">
        <v>30</v>
      </c>
      <c r="C35" s="7">
        <v>24</v>
      </c>
      <c r="D35" s="11"/>
      <c r="E35" s="11"/>
      <c r="F35" s="21"/>
      <c r="G35" s="21"/>
      <c r="H35" s="12"/>
      <c r="I35" s="18"/>
      <c r="J35" s="21"/>
      <c r="K35" s="21"/>
      <c r="L35" s="12"/>
      <c r="M35" s="18"/>
      <c r="N35" s="11"/>
      <c r="O35" s="12"/>
      <c r="P35" s="18"/>
      <c r="Q35" s="11"/>
    </row>
    <row r="36" spans="1:17" s="9" customFormat="1" ht="77.25" hidden="1" customHeight="1" thickBot="1">
      <c r="A36" s="7">
        <v>7</v>
      </c>
      <c r="B36" s="10" t="s">
        <v>31</v>
      </c>
      <c r="C36" s="7">
        <v>25</v>
      </c>
      <c r="D36" s="11"/>
      <c r="E36" s="11"/>
      <c r="F36" s="21"/>
      <c r="G36" s="21"/>
      <c r="H36" s="12"/>
      <c r="I36" s="18"/>
      <c r="J36" s="21"/>
      <c r="K36" s="21"/>
      <c r="L36" s="12"/>
      <c r="M36" s="18"/>
      <c r="N36" s="11"/>
      <c r="O36" s="12"/>
      <c r="P36" s="18"/>
      <c r="Q36" s="11"/>
    </row>
    <row r="37" spans="1:17" s="9" customFormat="1" ht="12.75" hidden="1">
      <c r="A37" s="6" t="s">
        <v>68</v>
      </c>
      <c r="B37" s="10" t="s">
        <v>32</v>
      </c>
      <c r="C37" s="7">
        <v>26</v>
      </c>
      <c r="D37" s="11"/>
      <c r="E37" s="11"/>
      <c r="F37" s="21"/>
      <c r="G37" s="21"/>
      <c r="H37" s="12"/>
      <c r="I37" s="18"/>
      <c r="J37" s="21"/>
      <c r="K37" s="21"/>
      <c r="L37" s="12"/>
      <c r="M37" s="18"/>
      <c r="N37" s="11"/>
      <c r="O37" s="12"/>
      <c r="P37" s="18"/>
      <c r="Q37" s="11"/>
    </row>
    <row r="38" spans="1:17" s="9" customFormat="1" ht="12.75" hidden="1">
      <c r="A38" s="6" t="s">
        <v>69</v>
      </c>
      <c r="B38" s="10" t="s">
        <v>33</v>
      </c>
      <c r="C38" s="7">
        <v>27</v>
      </c>
      <c r="D38" s="11"/>
      <c r="E38" s="11"/>
      <c r="F38" s="21"/>
      <c r="G38" s="21"/>
      <c r="H38" s="12"/>
      <c r="I38" s="18"/>
      <c r="J38" s="21"/>
      <c r="K38" s="21"/>
      <c r="L38" s="12"/>
      <c r="M38" s="18"/>
      <c r="N38" s="11"/>
      <c r="O38" s="12"/>
      <c r="P38" s="18"/>
      <c r="Q38" s="11"/>
    </row>
    <row r="39" spans="1:17" s="9" customFormat="1" ht="12.75" hidden="1">
      <c r="A39" s="6" t="s">
        <v>70</v>
      </c>
      <c r="B39" s="10" t="s">
        <v>34</v>
      </c>
      <c r="C39" s="7">
        <v>28</v>
      </c>
      <c r="D39" s="11"/>
      <c r="E39" s="11"/>
      <c r="F39" s="21"/>
      <c r="G39" s="21"/>
      <c r="H39" s="12"/>
      <c r="I39" s="18"/>
      <c r="J39" s="21"/>
      <c r="K39" s="21"/>
      <c r="L39" s="12"/>
      <c r="M39" s="18"/>
      <c r="N39" s="11"/>
      <c r="O39" s="12"/>
      <c r="P39" s="18"/>
      <c r="Q39" s="11"/>
    </row>
    <row r="40" spans="1:17" s="9" customFormat="1" ht="93" hidden="1" customHeight="1" thickBot="1">
      <c r="A40" s="7">
        <v>8</v>
      </c>
      <c r="B40" s="10" t="s">
        <v>35</v>
      </c>
      <c r="C40" s="7">
        <v>29</v>
      </c>
      <c r="D40" s="11"/>
      <c r="E40" s="11"/>
      <c r="F40" s="21"/>
      <c r="G40" s="21"/>
      <c r="H40" s="12"/>
      <c r="I40" s="18"/>
      <c r="J40" s="21"/>
      <c r="K40" s="21"/>
      <c r="L40" s="12"/>
      <c r="M40" s="18"/>
      <c r="N40" s="11"/>
      <c r="O40" s="12"/>
      <c r="P40" s="18"/>
      <c r="Q40" s="11"/>
    </row>
    <row r="41" spans="1:17" s="9" customFormat="1" ht="12.75" hidden="1">
      <c r="A41" s="6" t="s">
        <v>71</v>
      </c>
      <c r="B41" s="11"/>
      <c r="C41" s="7">
        <v>30</v>
      </c>
      <c r="D41" s="11"/>
      <c r="E41" s="11"/>
      <c r="F41" s="21"/>
      <c r="G41" s="21"/>
      <c r="H41" s="12"/>
      <c r="I41" s="18"/>
      <c r="J41" s="21"/>
      <c r="K41" s="21"/>
      <c r="L41" s="12"/>
      <c r="M41" s="18"/>
      <c r="N41" s="11"/>
      <c r="O41" s="12"/>
      <c r="P41" s="18"/>
      <c r="Q41" s="11"/>
    </row>
    <row r="42" spans="1:17" s="9" customFormat="1" ht="12.75" hidden="1">
      <c r="A42" s="6" t="s">
        <v>72</v>
      </c>
      <c r="B42" s="11"/>
      <c r="C42" s="7">
        <v>31</v>
      </c>
      <c r="D42" s="11"/>
      <c r="E42" s="11"/>
      <c r="F42" s="21"/>
      <c r="G42" s="21"/>
      <c r="H42" s="12"/>
      <c r="I42" s="18"/>
      <c r="J42" s="21"/>
      <c r="K42" s="21"/>
      <c r="L42" s="12"/>
      <c r="M42" s="18"/>
      <c r="N42" s="11"/>
      <c r="O42" s="12"/>
      <c r="P42" s="18"/>
      <c r="Q42" s="11"/>
    </row>
    <row r="43" spans="1:17" s="9" customFormat="1" ht="38.25" hidden="1">
      <c r="A43" s="6">
        <v>9</v>
      </c>
      <c r="B43" s="10" t="s">
        <v>36</v>
      </c>
      <c r="C43" s="7">
        <v>32</v>
      </c>
      <c r="D43" s="11"/>
      <c r="E43" s="11"/>
      <c r="F43" s="21"/>
      <c r="G43" s="21"/>
      <c r="H43" s="12"/>
      <c r="I43" s="18"/>
      <c r="J43" s="21"/>
      <c r="K43" s="21"/>
      <c r="L43" s="12"/>
      <c r="M43" s="18"/>
      <c r="N43" s="11"/>
      <c r="O43" s="12"/>
      <c r="P43" s="18"/>
      <c r="Q43" s="11"/>
    </row>
    <row r="44" spans="1:17" s="9" customFormat="1" ht="38.25" hidden="1">
      <c r="A44" s="6" t="s">
        <v>73</v>
      </c>
      <c r="B44" s="10" t="s">
        <v>37</v>
      </c>
      <c r="C44" s="7">
        <v>33</v>
      </c>
      <c r="D44" s="11"/>
      <c r="E44" s="11"/>
      <c r="F44" s="21"/>
      <c r="G44" s="21"/>
      <c r="H44" s="12"/>
      <c r="I44" s="18"/>
      <c r="J44" s="21"/>
      <c r="K44" s="21"/>
      <c r="L44" s="12"/>
      <c r="M44" s="18"/>
      <c r="N44" s="11"/>
      <c r="O44" s="12"/>
      <c r="P44" s="18"/>
      <c r="Q44" s="11"/>
    </row>
    <row r="45" spans="1:17" s="9" customFormat="1" ht="25.5" hidden="1">
      <c r="A45" s="6" t="s">
        <v>74</v>
      </c>
      <c r="B45" s="10" t="s">
        <v>38</v>
      </c>
      <c r="C45" s="7">
        <v>34</v>
      </c>
      <c r="D45" s="11"/>
      <c r="E45" s="11"/>
      <c r="F45" s="21"/>
      <c r="G45" s="21"/>
      <c r="H45" s="12"/>
      <c r="I45" s="18"/>
      <c r="J45" s="21"/>
      <c r="K45" s="21"/>
      <c r="L45" s="12"/>
      <c r="M45" s="18"/>
      <c r="N45" s="11"/>
      <c r="O45" s="12"/>
      <c r="P45" s="18"/>
      <c r="Q45" s="11"/>
    </row>
    <row r="46" spans="1:17" s="9" customFormat="1" ht="25.5" hidden="1">
      <c r="A46" s="6" t="s">
        <v>75</v>
      </c>
      <c r="B46" s="10" t="s">
        <v>39</v>
      </c>
      <c r="C46" s="7">
        <v>35</v>
      </c>
      <c r="D46" s="11"/>
      <c r="E46" s="11"/>
      <c r="F46" s="21"/>
      <c r="G46" s="21"/>
      <c r="H46" s="12"/>
      <c r="I46" s="18"/>
      <c r="J46" s="21"/>
      <c r="K46" s="21"/>
      <c r="L46" s="12"/>
      <c r="M46" s="18"/>
      <c r="N46" s="11"/>
      <c r="O46" s="12"/>
      <c r="P46" s="18"/>
      <c r="Q46" s="11"/>
    </row>
    <row r="47" spans="1:17" s="9" customFormat="1" ht="12.75" hidden="1">
      <c r="A47" s="6" t="s">
        <v>76</v>
      </c>
      <c r="B47" s="11"/>
      <c r="C47" s="7">
        <v>36</v>
      </c>
      <c r="D47" s="11"/>
      <c r="E47" s="11"/>
      <c r="F47" s="21"/>
      <c r="G47" s="21"/>
      <c r="H47" s="12"/>
      <c r="I47" s="18"/>
      <c r="J47" s="21"/>
      <c r="K47" s="21"/>
      <c r="L47" s="12"/>
      <c r="M47" s="18"/>
      <c r="N47" s="11"/>
      <c r="O47" s="12"/>
      <c r="P47" s="18"/>
      <c r="Q47" s="11"/>
    </row>
    <row r="48" spans="1:17" s="9" customFormat="1" ht="12.75">
      <c r="A48" s="7">
        <v>10</v>
      </c>
      <c r="B48" s="10" t="s">
        <v>104</v>
      </c>
      <c r="C48" s="7">
        <v>17</v>
      </c>
      <c r="D48" s="11"/>
      <c r="E48" s="11"/>
      <c r="F48" s="21"/>
      <c r="G48" s="21"/>
      <c r="H48" s="12">
        <v>0.16372</v>
      </c>
      <c r="I48" s="18">
        <v>5.4999999999999997E-3</v>
      </c>
      <c r="J48" s="21"/>
      <c r="K48" s="21"/>
      <c r="L48" s="12"/>
      <c r="M48" s="18"/>
      <c r="N48" s="11"/>
      <c r="O48" s="12">
        <v>0.16372</v>
      </c>
      <c r="P48" s="18">
        <v>5.8999999999999999E-3</v>
      </c>
      <c r="Q48" s="11"/>
    </row>
    <row r="49" spans="1:17" s="9" customFormat="1" ht="12.75" hidden="1">
      <c r="A49" s="6" t="s">
        <v>77</v>
      </c>
      <c r="B49" s="10" t="s">
        <v>40</v>
      </c>
      <c r="C49" s="7">
        <v>38</v>
      </c>
      <c r="D49" s="11"/>
      <c r="E49" s="11"/>
      <c r="F49" s="21"/>
      <c r="G49" s="21"/>
      <c r="H49" s="12"/>
      <c r="I49" s="18"/>
      <c r="J49" s="21"/>
      <c r="K49" s="21"/>
      <c r="L49" s="12"/>
      <c r="M49" s="18"/>
      <c r="N49" s="11"/>
      <c r="O49" s="12"/>
      <c r="P49" s="18"/>
      <c r="Q49" s="11"/>
    </row>
    <row r="50" spans="1:17" s="9" customFormat="1" ht="12.75" hidden="1">
      <c r="A50" s="6" t="s">
        <v>78</v>
      </c>
      <c r="B50" s="10" t="s">
        <v>41</v>
      </c>
      <c r="C50" s="7">
        <v>39</v>
      </c>
      <c r="D50" s="11"/>
      <c r="E50" s="11"/>
      <c r="F50" s="21"/>
      <c r="G50" s="21"/>
      <c r="H50" s="12"/>
      <c r="I50" s="18"/>
      <c r="J50" s="21"/>
      <c r="K50" s="21"/>
      <c r="L50" s="12"/>
      <c r="M50" s="18"/>
      <c r="N50" s="11"/>
      <c r="O50" s="12"/>
      <c r="P50" s="18"/>
      <c r="Q50" s="11"/>
    </row>
    <row r="51" spans="1:17" s="9" customFormat="1" ht="12.75" hidden="1">
      <c r="A51" s="6" t="s">
        <v>79</v>
      </c>
      <c r="B51" s="10" t="s">
        <v>42</v>
      </c>
      <c r="C51" s="7">
        <v>40</v>
      </c>
      <c r="D51" s="11"/>
      <c r="E51" s="11"/>
      <c r="F51" s="21"/>
      <c r="G51" s="21"/>
      <c r="H51" s="12"/>
      <c r="I51" s="18"/>
      <c r="J51" s="21"/>
      <c r="K51" s="21"/>
      <c r="L51" s="12"/>
      <c r="M51" s="18"/>
      <c r="N51" s="11"/>
      <c r="O51" s="12"/>
      <c r="P51" s="18"/>
      <c r="Q51" s="11"/>
    </row>
    <row r="52" spans="1:17" s="9" customFormat="1" ht="12.75" hidden="1">
      <c r="A52" s="6" t="s">
        <v>80</v>
      </c>
      <c r="B52" s="11"/>
      <c r="C52" s="7">
        <v>41</v>
      </c>
      <c r="D52" s="11"/>
      <c r="E52" s="11"/>
      <c r="F52" s="21"/>
      <c r="G52" s="21"/>
      <c r="H52" s="12"/>
      <c r="I52" s="18"/>
      <c r="J52" s="21"/>
      <c r="K52" s="21"/>
      <c r="L52" s="12"/>
      <c r="M52" s="18"/>
      <c r="N52" s="11"/>
      <c r="O52" s="12"/>
      <c r="P52" s="18"/>
      <c r="Q52" s="11"/>
    </row>
    <row r="53" spans="1:17" s="9" customFormat="1" ht="12.75">
      <c r="A53" s="6">
        <v>11</v>
      </c>
      <c r="B53" s="10" t="s">
        <v>43</v>
      </c>
      <c r="C53" s="7">
        <v>18</v>
      </c>
      <c r="D53" s="11"/>
      <c r="E53" s="11"/>
      <c r="F53" s="21"/>
      <c r="G53" s="21"/>
      <c r="H53" s="12">
        <f>SUM(H54:H56)</f>
        <v>4.938E-2</v>
      </c>
      <c r="I53" s="18">
        <f>SUM(I54:I56)</f>
        <v>1.7000000000000001E-3</v>
      </c>
      <c r="J53" s="21"/>
      <c r="K53" s="21"/>
      <c r="L53" s="12">
        <f>SUM(L54:L56)</f>
        <v>0</v>
      </c>
      <c r="M53" s="18">
        <f t="shared" ref="M53:P53" si="3">SUM(M54:M56)</f>
        <v>0</v>
      </c>
      <c r="N53" s="11">
        <f t="shared" si="3"/>
        <v>0</v>
      </c>
      <c r="O53" s="12">
        <f>SUM(O54:O56)</f>
        <v>4.938E-2</v>
      </c>
      <c r="P53" s="18">
        <f t="shared" si="3"/>
        <v>1.8E-3</v>
      </c>
      <c r="Q53" s="11"/>
    </row>
    <row r="54" spans="1:17" s="9" customFormat="1" ht="12.75">
      <c r="A54" s="6" t="s">
        <v>81</v>
      </c>
      <c r="B54" s="11" t="s">
        <v>99</v>
      </c>
      <c r="C54" s="7">
        <v>19</v>
      </c>
      <c r="D54" s="11"/>
      <c r="E54" s="11"/>
      <c r="F54" s="21"/>
      <c r="G54" s="21"/>
      <c r="H54" s="12">
        <v>4.7829999999999998E-2</v>
      </c>
      <c r="I54" s="18">
        <v>1.6000000000000001E-3</v>
      </c>
      <c r="J54" s="21"/>
      <c r="K54" s="21"/>
      <c r="L54" s="12"/>
      <c r="M54" s="18"/>
      <c r="N54" s="11"/>
      <c r="O54" s="12">
        <v>4.7829999999999998E-2</v>
      </c>
      <c r="P54" s="18">
        <v>1.6999999999999999E-3</v>
      </c>
      <c r="Q54" s="11"/>
    </row>
    <row r="55" spans="1:17" s="9" customFormat="1" ht="12.75">
      <c r="A55" s="6" t="s">
        <v>82</v>
      </c>
      <c r="B55" s="11" t="s">
        <v>109</v>
      </c>
      <c r="C55" s="7">
        <v>20</v>
      </c>
      <c r="D55" s="11"/>
      <c r="E55" s="11"/>
      <c r="F55" s="21"/>
      <c r="G55" s="21"/>
      <c r="H55" s="12">
        <v>1.5499999999999999E-3</v>
      </c>
      <c r="I55" s="18">
        <v>1E-4</v>
      </c>
      <c r="J55" s="21"/>
      <c r="K55" s="21"/>
      <c r="L55" s="12"/>
      <c r="M55" s="18"/>
      <c r="N55" s="11"/>
      <c r="O55" s="12">
        <v>1.5499999999999999E-3</v>
      </c>
      <c r="P55" s="18">
        <v>1E-4</v>
      </c>
      <c r="Q55" s="11"/>
    </row>
    <row r="56" spans="1:17" s="9" customFormat="1" ht="12.75">
      <c r="A56" s="6" t="s">
        <v>83</v>
      </c>
      <c r="B56" s="11" t="s">
        <v>110</v>
      </c>
      <c r="C56" s="7">
        <v>21</v>
      </c>
      <c r="D56" s="11"/>
      <c r="E56" s="11"/>
      <c r="F56" s="21"/>
      <c r="G56" s="21"/>
      <c r="H56" s="12"/>
      <c r="I56" s="18"/>
      <c r="J56" s="21"/>
      <c r="K56" s="21"/>
      <c r="L56" s="12"/>
      <c r="M56" s="18"/>
      <c r="N56" s="11"/>
      <c r="O56" s="12"/>
      <c r="P56" s="18"/>
      <c r="Q56" s="11"/>
    </row>
    <row r="57" spans="1:17" s="9" customFormat="1" ht="76.5">
      <c r="A57" s="7">
        <v>12</v>
      </c>
      <c r="B57" s="10" t="s">
        <v>44</v>
      </c>
      <c r="C57" s="7">
        <v>22</v>
      </c>
      <c r="D57" s="11"/>
      <c r="E57" s="11"/>
      <c r="F57" s="21"/>
      <c r="G57" s="21"/>
      <c r="H57" s="12">
        <f>SUM(H58:H64)</f>
        <v>4.5289999999999997E-2</v>
      </c>
      <c r="I57" s="18">
        <f>SUM(I58:I64)</f>
        <v>1.5E-3</v>
      </c>
      <c r="J57" s="21"/>
      <c r="K57" s="21"/>
      <c r="L57" s="12">
        <f>SUM(L58:L64)</f>
        <v>5.5218000000000003E-2</v>
      </c>
      <c r="M57" s="18">
        <f>SUM(M58:M64)</f>
        <v>2E-3</v>
      </c>
      <c r="N57" s="12">
        <f t="shared" ref="N57" si="4">SUM(N58:N64)</f>
        <v>0</v>
      </c>
      <c r="O57" s="12">
        <f>SUM(O58:O64)</f>
        <v>4.5289999999999997E-2</v>
      </c>
      <c r="P57" s="18">
        <f>SUM(P58:P64)</f>
        <v>1.5E-3</v>
      </c>
      <c r="Q57" s="11"/>
    </row>
    <row r="58" spans="1:17" s="9" customFormat="1" ht="18" customHeight="1">
      <c r="A58" s="6" t="s">
        <v>85</v>
      </c>
      <c r="B58" s="11" t="s">
        <v>86</v>
      </c>
      <c r="C58" s="7">
        <v>23</v>
      </c>
      <c r="D58" s="11"/>
      <c r="E58" s="11"/>
      <c r="F58" s="21"/>
      <c r="G58" s="21"/>
      <c r="H58" s="12">
        <v>5.5199999999999997E-3</v>
      </c>
      <c r="I58" s="18">
        <v>2.0000000000000001E-4</v>
      </c>
      <c r="J58" s="21"/>
      <c r="K58" s="21"/>
      <c r="L58" s="12">
        <v>3.8999999999999998E-3</v>
      </c>
      <c r="M58" s="18">
        <v>1E-4</v>
      </c>
      <c r="N58" s="11"/>
      <c r="O58" s="12">
        <v>5.5199999999999997E-3</v>
      </c>
      <c r="P58" s="18">
        <v>2.0000000000000001E-4</v>
      </c>
      <c r="Q58" s="11"/>
    </row>
    <row r="59" spans="1:17" s="9" customFormat="1" ht="18" hidden="1" customHeight="1">
      <c r="A59" s="6" t="s">
        <v>87</v>
      </c>
      <c r="B59" s="11" t="s">
        <v>94</v>
      </c>
      <c r="C59" s="7">
        <v>24</v>
      </c>
      <c r="D59" s="11"/>
      <c r="E59" s="11"/>
      <c r="F59" s="11"/>
      <c r="G59" s="11"/>
      <c r="H59" s="12"/>
      <c r="I59" s="18"/>
      <c r="J59" s="11"/>
      <c r="K59" s="11"/>
      <c r="L59" s="12"/>
      <c r="M59" s="18"/>
      <c r="N59" s="11"/>
      <c r="O59" s="12"/>
      <c r="P59" s="18"/>
      <c r="Q59" s="11"/>
    </row>
    <row r="60" spans="1:17" s="9" customFormat="1" ht="18" customHeight="1">
      <c r="A60" s="6" t="s">
        <v>87</v>
      </c>
      <c r="B60" s="11" t="s">
        <v>95</v>
      </c>
      <c r="C60" s="7">
        <v>25</v>
      </c>
      <c r="D60" s="11"/>
      <c r="E60" s="11"/>
      <c r="F60" s="11"/>
      <c r="G60" s="11"/>
      <c r="H60" s="12">
        <v>2.3000000000000001E-4</v>
      </c>
      <c r="I60" s="18">
        <v>0</v>
      </c>
      <c r="J60" s="11"/>
      <c r="K60" s="11"/>
      <c r="L60" s="12">
        <v>1.2799999999999999E-4</v>
      </c>
      <c r="M60" s="18">
        <v>0</v>
      </c>
      <c r="N60" s="11"/>
      <c r="O60" s="12">
        <v>2.3000000000000001E-4</v>
      </c>
      <c r="P60" s="18">
        <v>0</v>
      </c>
      <c r="Q60" s="11"/>
    </row>
    <row r="61" spans="1:17" s="9" customFormat="1" ht="30" customHeight="1">
      <c r="A61" s="6" t="s">
        <v>89</v>
      </c>
      <c r="B61" s="11" t="s">
        <v>88</v>
      </c>
      <c r="C61" s="7">
        <v>26</v>
      </c>
      <c r="D61" s="11"/>
      <c r="E61" s="11"/>
      <c r="F61" s="11"/>
      <c r="G61" s="11"/>
      <c r="H61" s="12">
        <v>1.214E-2</v>
      </c>
      <c r="I61" s="18">
        <v>4.0000000000000002E-4</v>
      </c>
      <c r="J61" s="11"/>
      <c r="K61" s="11"/>
      <c r="L61" s="12">
        <v>2.1340000000000001E-2</v>
      </c>
      <c r="M61" s="18">
        <v>8.0000000000000004E-4</v>
      </c>
      <c r="N61" s="11"/>
      <c r="O61" s="12">
        <v>1.214E-2</v>
      </c>
      <c r="P61" s="18">
        <v>4.0000000000000002E-4</v>
      </c>
      <c r="Q61" s="11"/>
    </row>
    <row r="62" spans="1:17" s="9" customFormat="1" ht="30" customHeight="1">
      <c r="A62" s="6" t="s">
        <v>91</v>
      </c>
      <c r="B62" s="11" t="s">
        <v>92</v>
      </c>
      <c r="C62" s="7">
        <v>27</v>
      </c>
      <c r="D62" s="11"/>
      <c r="E62" s="11"/>
      <c r="F62" s="11"/>
      <c r="G62" s="11"/>
      <c r="H62" s="12">
        <v>1.1900000000000001E-3</v>
      </c>
      <c r="I62" s="18">
        <v>0</v>
      </c>
      <c r="J62" s="11"/>
      <c r="K62" s="11"/>
      <c r="L62" s="12">
        <v>2.4199999999999998E-3</v>
      </c>
      <c r="M62" s="18">
        <v>1E-4</v>
      </c>
      <c r="N62" s="11"/>
      <c r="O62" s="12">
        <v>1.1900000000000001E-3</v>
      </c>
      <c r="P62" s="18">
        <v>0</v>
      </c>
      <c r="Q62" s="11"/>
    </row>
    <row r="63" spans="1:17" s="9" customFormat="1" ht="30" hidden="1" customHeight="1">
      <c r="A63" s="6"/>
      <c r="B63" s="11"/>
      <c r="C63" s="7"/>
      <c r="D63" s="11"/>
      <c r="E63" s="11"/>
      <c r="F63" s="11"/>
      <c r="G63" s="11"/>
      <c r="H63" s="12"/>
      <c r="I63" s="18"/>
      <c r="J63" s="11"/>
      <c r="K63" s="11"/>
      <c r="L63" s="12"/>
      <c r="M63" s="18"/>
      <c r="N63" s="11"/>
      <c r="O63" s="12"/>
      <c r="P63" s="18"/>
      <c r="Q63" s="11"/>
    </row>
    <row r="64" spans="1:17" s="9" customFormat="1" ht="18" customHeight="1">
      <c r="A64" s="6" t="s">
        <v>93</v>
      </c>
      <c r="B64" s="11" t="s">
        <v>90</v>
      </c>
      <c r="C64" s="7">
        <v>28</v>
      </c>
      <c r="D64" s="11"/>
      <c r="E64" s="11"/>
      <c r="F64" s="11"/>
      <c r="G64" s="11"/>
      <c r="H64" s="12">
        <v>2.6210000000000001E-2</v>
      </c>
      <c r="I64" s="18">
        <v>8.9999999999999998E-4</v>
      </c>
      <c r="J64" s="11"/>
      <c r="K64" s="11"/>
      <c r="L64" s="12">
        <v>2.743E-2</v>
      </c>
      <c r="M64" s="18">
        <v>1E-3</v>
      </c>
      <c r="N64" s="11"/>
      <c r="O64" s="12">
        <v>2.6210000000000001E-2</v>
      </c>
      <c r="P64" s="18">
        <v>8.9999999999999998E-4</v>
      </c>
      <c r="Q64" s="11"/>
    </row>
    <row r="65" spans="1:17" ht="15.75" customHeight="1">
      <c r="A65" s="30" t="s">
        <v>97</v>
      </c>
      <c r="B65" s="30"/>
      <c r="C65" s="30"/>
      <c r="D65" s="30"/>
      <c r="E65" s="30"/>
      <c r="F65" s="30"/>
      <c r="G65" s="32" t="s">
        <v>46</v>
      </c>
      <c r="H65" s="32"/>
      <c r="I65" s="32"/>
      <c r="J65" s="32"/>
      <c r="K65" s="32" t="s">
        <v>98</v>
      </c>
      <c r="L65" s="32"/>
      <c r="M65" s="32"/>
      <c r="N65" s="32"/>
      <c r="O65" s="32"/>
      <c r="P65" s="32"/>
      <c r="Q65" s="32"/>
    </row>
    <row r="66" spans="1:17">
      <c r="A66" s="31" t="s">
        <v>45</v>
      </c>
      <c r="B66" s="31"/>
      <c r="C66" s="31"/>
      <c r="D66" s="31"/>
      <c r="E66" s="31"/>
      <c r="F66" s="31"/>
      <c r="G66" s="31" t="s">
        <v>47</v>
      </c>
      <c r="H66" s="31"/>
      <c r="I66" s="31"/>
      <c r="J66" s="31"/>
      <c r="K66" s="31" t="s">
        <v>48</v>
      </c>
      <c r="L66" s="31"/>
      <c r="M66" s="31"/>
      <c r="N66" s="31"/>
      <c r="O66" s="31"/>
      <c r="P66" s="31"/>
      <c r="Q66" s="31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>
      <c r="A68" s="3"/>
    </row>
    <row r="69" spans="1:17">
      <c r="A69" s="27" t="s">
        <v>49</v>
      </c>
      <c r="B69" s="28"/>
    </row>
    <row r="70" spans="1:17" ht="32.25" customHeight="1">
      <c r="A70" s="8" t="s">
        <v>50</v>
      </c>
      <c r="B70" s="27" t="s">
        <v>51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7">
      <c r="A71" s="5"/>
    </row>
  </sheetData>
  <mergeCells count="115">
    <mergeCell ref="A69:B69"/>
    <mergeCell ref="B70:P70"/>
    <mergeCell ref="A65:F65"/>
    <mergeCell ref="G65:J65"/>
    <mergeCell ref="K65:Q65"/>
    <mergeCell ref="A66:F66"/>
    <mergeCell ref="G66:J66"/>
    <mergeCell ref="K66:Q66"/>
    <mergeCell ref="F56:G56"/>
    <mergeCell ref="J56:K56"/>
    <mergeCell ref="F57:G57"/>
    <mergeCell ref="J57:K57"/>
    <mergeCell ref="F58:G58"/>
    <mergeCell ref="J58:K58"/>
    <mergeCell ref="F53:G53"/>
    <mergeCell ref="J53:K53"/>
    <mergeCell ref="F54:G54"/>
    <mergeCell ref="J54:K54"/>
    <mergeCell ref="F55:G55"/>
    <mergeCell ref="J55:K55"/>
    <mergeCell ref="F50:G50"/>
    <mergeCell ref="J50:K50"/>
    <mergeCell ref="F51:G51"/>
    <mergeCell ref="J51:K51"/>
    <mergeCell ref="F52:G52"/>
    <mergeCell ref="J52:K52"/>
    <mergeCell ref="F47:G47"/>
    <mergeCell ref="J47:K47"/>
    <mergeCell ref="F48:G48"/>
    <mergeCell ref="J48:K48"/>
    <mergeCell ref="F49:G49"/>
    <mergeCell ref="J49:K49"/>
    <mergeCell ref="F44:G44"/>
    <mergeCell ref="J44:K44"/>
    <mergeCell ref="F45:G45"/>
    <mergeCell ref="J45:K45"/>
    <mergeCell ref="F46:G46"/>
    <mergeCell ref="J46:K46"/>
    <mergeCell ref="F41:G41"/>
    <mergeCell ref="J41:K41"/>
    <mergeCell ref="F42:G42"/>
    <mergeCell ref="J42:K42"/>
    <mergeCell ref="F43:G43"/>
    <mergeCell ref="J43:K43"/>
    <mergeCell ref="F38:G38"/>
    <mergeCell ref="J38:K38"/>
    <mergeCell ref="F39:G39"/>
    <mergeCell ref="J39:K39"/>
    <mergeCell ref="F40:G40"/>
    <mergeCell ref="J40:K40"/>
    <mergeCell ref="F35:G35"/>
    <mergeCell ref="J35:K35"/>
    <mergeCell ref="F36:G36"/>
    <mergeCell ref="J36:K36"/>
    <mergeCell ref="F37:G37"/>
    <mergeCell ref="J37:K37"/>
    <mergeCell ref="F32:G32"/>
    <mergeCell ref="J32:K32"/>
    <mergeCell ref="F33:G33"/>
    <mergeCell ref="J33:K33"/>
    <mergeCell ref="F34:G34"/>
    <mergeCell ref="J34:K34"/>
    <mergeCell ref="F29:G29"/>
    <mergeCell ref="J29:K29"/>
    <mergeCell ref="F30:G30"/>
    <mergeCell ref="J30:K30"/>
    <mergeCell ref="F31:G31"/>
    <mergeCell ref="J31:K31"/>
    <mergeCell ref="F25:G25"/>
    <mergeCell ref="J25:K25"/>
    <mergeCell ref="F26:G26"/>
    <mergeCell ref="J26:K26"/>
    <mergeCell ref="F27:G27"/>
    <mergeCell ref="F28:G28"/>
    <mergeCell ref="J28:K28"/>
    <mergeCell ref="F22:G22"/>
    <mergeCell ref="F23:G23"/>
    <mergeCell ref="J23:K23"/>
    <mergeCell ref="F24:G24"/>
    <mergeCell ref="J24:K24"/>
    <mergeCell ref="F18:G18"/>
    <mergeCell ref="J18:K18"/>
    <mergeCell ref="F19:G19"/>
    <mergeCell ref="J19:K19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F13:G13"/>
    <mergeCell ref="J13:K13"/>
    <mergeCell ref="F14:G14"/>
    <mergeCell ref="J14:K14"/>
    <mergeCell ref="J8:K8"/>
    <mergeCell ref="F9:G9"/>
    <mergeCell ref="J9:K9"/>
    <mergeCell ref="F10:G10"/>
    <mergeCell ref="J10:K10"/>
    <mergeCell ref="F11:G11"/>
    <mergeCell ref="J11:K11"/>
    <mergeCell ref="L1:Q2"/>
    <mergeCell ref="A4:P5"/>
    <mergeCell ref="B6:B8"/>
    <mergeCell ref="C6:C8"/>
    <mergeCell ref="D6:K6"/>
    <mergeCell ref="L6:N7"/>
    <mergeCell ref="O6:Q7"/>
    <mergeCell ref="D7:G7"/>
    <mergeCell ref="H7:K7"/>
    <mergeCell ref="F8:G8"/>
  </mergeCells>
  <pageMargins left="1.299212598425197" right="0.70866141732283472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1"/>
  <sheetViews>
    <sheetView view="pageBreakPreview" topLeftCell="A4" zoomScale="96" zoomScaleSheetLayoutView="96" workbookViewId="0">
      <selection activeCell="O27" sqref="O27"/>
    </sheetView>
  </sheetViews>
  <sheetFormatPr defaultRowHeight="15"/>
  <cols>
    <col min="1" max="1" width="8.85546875" customWidth="1"/>
    <col min="2" max="2" width="22.42578125" customWidth="1"/>
    <col min="4" max="7" width="0" hidden="1" customWidth="1"/>
    <col min="9" max="9" width="10" bestFit="1" customWidth="1"/>
    <col min="10" max="11" width="0" hidden="1" customWidth="1"/>
    <col min="14" max="14" width="0" hidden="1" customWidth="1"/>
    <col min="17" max="17" width="0" hidden="1" customWidth="1"/>
  </cols>
  <sheetData>
    <row r="1" spans="1:17" ht="15" customHeight="1">
      <c r="L1" s="29" t="s">
        <v>100</v>
      </c>
      <c r="M1" s="29"/>
      <c r="N1" s="29"/>
      <c r="O1" s="29"/>
      <c r="P1" s="29"/>
      <c r="Q1" s="29"/>
    </row>
    <row r="2" spans="1:17" ht="89.25" customHeight="1">
      <c r="L2" s="29"/>
      <c r="M2" s="29"/>
      <c r="N2" s="29"/>
      <c r="O2" s="29"/>
      <c r="P2" s="29"/>
      <c r="Q2" s="29"/>
    </row>
    <row r="3" spans="1:17" ht="18.75">
      <c r="A3" s="1"/>
    </row>
    <row r="4" spans="1:17" ht="15" customHeight="1">
      <c r="A4" s="23" t="s">
        <v>114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25"/>
    </row>
    <row r="5" spans="1:17" ht="40.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5.75">
      <c r="A6" s="7" t="s">
        <v>0</v>
      </c>
      <c r="B6" s="20" t="s">
        <v>2</v>
      </c>
      <c r="C6" s="20" t="s">
        <v>3</v>
      </c>
      <c r="D6" s="20" t="s">
        <v>4</v>
      </c>
      <c r="E6" s="20"/>
      <c r="F6" s="20"/>
      <c r="G6" s="20"/>
      <c r="H6" s="20"/>
      <c r="I6" s="20"/>
      <c r="J6" s="20"/>
      <c r="K6" s="20"/>
      <c r="L6" s="20" t="s">
        <v>5</v>
      </c>
      <c r="M6" s="20"/>
      <c r="N6" s="20"/>
      <c r="O6" s="20" t="s">
        <v>103</v>
      </c>
      <c r="P6" s="20"/>
      <c r="Q6" s="20"/>
    </row>
    <row r="7" spans="1:17" ht="38.25" customHeight="1">
      <c r="A7" s="7" t="s">
        <v>1</v>
      </c>
      <c r="B7" s="20"/>
      <c r="C7" s="20"/>
      <c r="D7" s="20" t="s">
        <v>6</v>
      </c>
      <c r="E7" s="20"/>
      <c r="F7" s="20"/>
      <c r="G7" s="20"/>
      <c r="H7" s="20" t="s">
        <v>102</v>
      </c>
      <c r="I7" s="20"/>
      <c r="J7" s="20"/>
      <c r="K7" s="20"/>
      <c r="L7" s="20"/>
      <c r="M7" s="20"/>
      <c r="N7" s="20"/>
      <c r="O7" s="20"/>
      <c r="P7" s="20"/>
      <c r="Q7" s="20"/>
    </row>
    <row r="8" spans="1:17" ht="25.5">
      <c r="A8" s="17"/>
      <c r="B8" s="20"/>
      <c r="C8" s="20"/>
      <c r="D8" s="7" t="s">
        <v>7</v>
      </c>
      <c r="E8" s="7" t="s">
        <v>111</v>
      </c>
      <c r="F8" s="20" t="s">
        <v>8</v>
      </c>
      <c r="G8" s="20"/>
      <c r="H8" s="7" t="s">
        <v>7</v>
      </c>
      <c r="I8" s="7" t="s">
        <v>111</v>
      </c>
      <c r="J8" s="20" t="s">
        <v>8</v>
      </c>
      <c r="K8" s="20"/>
      <c r="L8" s="7" t="s">
        <v>7</v>
      </c>
      <c r="M8" s="7" t="s">
        <v>111</v>
      </c>
      <c r="N8" s="7" t="s">
        <v>8</v>
      </c>
      <c r="O8" s="7" t="s">
        <v>7</v>
      </c>
      <c r="P8" s="7" t="s">
        <v>111</v>
      </c>
      <c r="Q8" s="7" t="s">
        <v>8</v>
      </c>
    </row>
    <row r="9" spans="1:17">
      <c r="A9" s="7" t="s">
        <v>9</v>
      </c>
      <c r="B9" s="7" t="s">
        <v>10</v>
      </c>
      <c r="C9" s="7" t="s">
        <v>11</v>
      </c>
      <c r="D9" s="7">
        <v>1</v>
      </c>
      <c r="E9" s="7">
        <v>2</v>
      </c>
      <c r="F9" s="20">
        <v>3</v>
      </c>
      <c r="G9" s="20"/>
      <c r="H9" s="7">
        <v>4</v>
      </c>
      <c r="I9" s="7">
        <v>5</v>
      </c>
      <c r="J9" s="20">
        <v>6</v>
      </c>
      <c r="K9" s="20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</row>
    <row r="10" spans="1:17" s="19" customFormat="1" ht="64.5" customHeight="1">
      <c r="A10" s="15"/>
      <c r="B10" s="14" t="s">
        <v>12</v>
      </c>
      <c r="C10" s="13">
        <v>1</v>
      </c>
      <c r="D10" s="15"/>
      <c r="E10" s="15"/>
      <c r="F10" s="22"/>
      <c r="G10" s="22"/>
      <c r="H10" s="16">
        <f>H11+H16+H17+H43+H53+H57+H48</f>
        <v>41.142449999999997</v>
      </c>
      <c r="I10" s="16">
        <f>I11+I16+I17+I43+I53+I57+I48</f>
        <v>12.427900000000001</v>
      </c>
      <c r="J10" s="22"/>
      <c r="K10" s="22"/>
      <c r="L10" s="16">
        <f>L11+L16+L17+L53+L57+L48</f>
        <v>69.247039999999998</v>
      </c>
      <c r="M10" s="16">
        <f>M11+M16+M17+M53+M57+M48</f>
        <v>17.982999999999997</v>
      </c>
      <c r="N10" s="15">
        <f t="shared" ref="N10:P10" si="0">N11+N16+N17+N53+N57+N48</f>
        <v>0</v>
      </c>
      <c r="O10" s="16">
        <f t="shared" si="0"/>
        <v>102.06771699999999</v>
      </c>
      <c r="P10" s="16">
        <f t="shared" si="0"/>
        <v>26.980699999999995</v>
      </c>
      <c r="Q10" s="15"/>
    </row>
    <row r="11" spans="1:17" s="9" customFormat="1" ht="51.75" customHeight="1">
      <c r="A11" s="7">
        <v>1</v>
      </c>
      <c r="B11" s="10" t="s">
        <v>13</v>
      </c>
      <c r="C11" s="7">
        <v>2</v>
      </c>
      <c r="D11" s="11"/>
      <c r="E11" s="11"/>
      <c r="F11" s="21"/>
      <c r="G11" s="21"/>
      <c r="H11" s="12">
        <f>SUM(H12:H15)</f>
        <v>31.117149999999999</v>
      </c>
      <c r="I11" s="18">
        <f>SUM(I12:I15)</f>
        <v>9.4009999999999998</v>
      </c>
      <c r="J11" s="21"/>
      <c r="K11" s="21"/>
      <c r="L11" s="12">
        <f>L12+L13+L14</f>
        <v>66.478870000000001</v>
      </c>
      <c r="M11" s="18">
        <f>M12+M13+M14</f>
        <v>17.262799999999999</v>
      </c>
      <c r="N11" s="12">
        <f t="shared" ref="N11:P11" si="1">N12+N13+N14</f>
        <v>0</v>
      </c>
      <c r="O11" s="12">
        <f t="shared" si="1"/>
        <v>92.04858999999999</v>
      </c>
      <c r="P11" s="18">
        <f t="shared" si="1"/>
        <v>24.3322</v>
      </c>
      <c r="Q11" s="11"/>
    </row>
    <row r="12" spans="1:17" s="9" customFormat="1" ht="12.75">
      <c r="A12" s="6" t="s">
        <v>52</v>
      </c>
      <c r="B12" s="10" t="s">
        <v>14</v>
      </c>
      <c r="C12" s="7">
        <v>3</v>
      </c>
      <c r="D12" s="11"/>
      <c r="E12" s="11"/>
      <c r="F12" s="21"/>
      <c r="G12" s="21"/>
      <c r="H12" s="12">
        <v>25.475680000000001</v>
      </c>
      <c r="I12" s="18">
        <v>7.6966000000000001</v>
      </c>
      <c r="J12" s="21"/>
      <c r="K12" s="21"/>
      <c r="L12" s="12">
        <v>54.557899999999997</v>
      </c>
      <c r="M12" s="18">
        <v>14.167199999999999</v>
      </c>
      <c r="N12" s="11"/>
      <c r="O12" s="12">
        <v>75.531459999999996</v>
      </c>
      <c r="P12" s="18">
        <v>19.966000000000001</v>
      </c>
      <c r="Q12" s="11"/>
    </row>
    <row r="13" spans="1:17" s="9" customFormat="1" ht="51">
      <c r="A13" s="6" t="s">
        <v>53</v>
      </c>
      <c r="B13" s="10" t="s">
        <v>15</v>
      </c>
      <c r="C13" s="7">
        <v>4</v>
      </c>
      <c r="D13" s="11"/>
      <c r="E13" s="11"/>
      <c r="F13" s="21"/>
      <c r="G13" s="21"/>
      <c r="H13" s="12">
        <v>5.2546099999999996</v>
      </c>
      <c r="I13" s="18">
        <v>1.5874999999999999</v>
      </c>
      <c r="J13" s="21"/>
      <c r="K13" s="21"/>
      <c r="L13" s="12">
        <v>11.62069</v>
      </c>
      <c r="M13" s="18">
        <v>3.0175999999999998</v>
      </c>
      <c r="N13" s="11"/>
      <c r="O13" s="12">
        <v>16.130269999999999</v>
      </c>
      <c r="P13" s="18">
        <v>4.2638999999999996</v>
      </c>
      <c r="Q13" s="11"/>
    </row>
    <row r="14" spans="1:17" s="9" customFormat="1" ht="25.5">
      <c r="A14" s="6" t="s">
        <v>54</v>
      </c>
      <c r="B14" s="10" t="s">
        <v>16</v>
      </c>
      <c r="C14" s="7">
        <v>5</v>
      </c>
      <c r="D14" s="11"/>
      <c r="E14" s="11"/>
      <c r="F14" s="21"/>
      <c r="G14" s="21"/>
      <c r="H14" s="12">
        <v>0.38685999999999998</v>
      </c>
      <c r="I14" s="18">
        <v>0.1169</v>
      </c>
      <c r="J14" s="21"/>
      <c r="K14" s="21"/>
      <c r="L14" s="12">
        <v>0.30027999999999999</v>
      </c>
      <c r="M14" s="18">
        <v>7.8E-2</v>
      </c>
      <c r="N14" s="11"/>
      <c r="O14" s="12">
        <v>0.38685999999999998</v>
      </c>
      <c r="P14" s="18">
        <v>0.1023</v>
      </c>
      <c r="Q14" s="11"/>
    </row>
    <row r="15" spans="1:17" s="9" customFormat="1" ht="25.5" hidden="1">
      <c r="A15" s="6" t="s">
        <v>17</v>
      </c>
      <c r="B15" s="10" t="s">
        <v>18</v>
      </c>
      <c r="C15" s="11"/>
      <c r="D15" s="11"/>
      <c r="E15" s="11"/>
      <c r="F15" s="21"/>
      <c r="G15" s="21"/>
      <c r="H15" s="12"/>
      <c r="I15" s="18"/>
      <c r="J15" s="21"/>
      <c r="K15" s="21"/>
      <c r="L15" s="12"/>
      <c r="M15" s="18"/>
      <c r="N15" s="11"/>
      <c r="O15" s="12"/>
      <c r="P15" s="18"/>
      <c r="Q15" s="11"/>
    </row>
    <row r="16" spans="1:17" s="9" customFormat="1" ht="63.75">
      <c r="A16" s="6">
        <v>2</v>
      </c>
      <c r="B16" s="10" t="s">
        <v>19</v>
      </c>
      <c r="C16" s="7">
        <v>6</v>
      </c>
      <c r="D16" s="11"/>
      <c r="E16" s="11"/>
      <c r="F16" s="21"/>
      <c r="G16" s="21"/>
      <c r="H16" s="12">
        <v>0.45182</v>
      </c>
      <c r="I16" s="18">
        <v>0.13650000000000001</v>
      </c>
      <c r="J16" s="21"/>
      <c r="K16" s="21"/>
      <c r="L16" s="12">
        <v>1.53532</v>
      </c>
      <c r="M16" s="18">
        <v>0.4</v>
      </c>
      <c r="N16" s="11"/>
      <c r="O16" s="12">
        <v>0.45182</v>
      </c>
      <c r="P16" s="18">
        <v>0.11940000000000001</v>
      </c>
      <c r="Q16" s="11"/>
    </row>
    <row r="17" spans="1:17" s="9" customFormat="1" ht="89.25">
      <c r="A17" s="6">
        <v>3</v>
      </c>
      <c r="B17" s="10" t="s">
        <v>20</v>
      </c>
      <c r="C17" s="7">
        <v>7</v>
      </c>
      <c r="D17" s="11"/>
      <c r="E17" s="11"/>
      <c r="F17" s="21"/>
      <c r="G17" s="21"/>
      <c r="H17" s="12">
        <f>SUM(H18+H27+H28)</f>
        <v>4.6102000000000007</v>
      </c>
      <c r="I17" s="18">
        <f>SUM(I18+I27+I28)</f>
        <v>1.3909999999999998</v>
      </c>
      <c r="J17" s="21"/>
      <c r="K17" s="21"/>
      <c r="L17" s="12">
        <f>L18+L27+L28</f>
        <v>0.57128999999999996</v>
      </c>
      <c r="M17" s="18">
        <f>M18+M27+M28</f>
        <v>0.1484</v>
      </c>
      <c r="N17" s="12">
        <f t="shared" ref="N17:P17" si="2">N18+N27+N28</f>
        <v>0</v>
      </c>
      <c r="O17" s="12">
        <f t="shared" si="2"/>
        <v>4.6040270000000003</v>
      </c>
      <c r="P17" s="18">
        <f t="shared" si="2"/>
        <v>1.2171000000000001</v>
      </c>
      <c r="Q17" s="11"/>
    </row>
    <row r="18" spans="1:17" s="9" customFormat="1" ht="25.5">
      <c r="A18" s="6" t="s">
        <v>55</v>
      </c>
      <c r="B18" s="10" t="s">
        <v>21</v>
      </c>
      <c r="C18" s="7">
        <v>8</v>
      </c>
      <c r="D18" s="11"/>
      <c r="E18" s="11"/>
      <c r="F18" s="21"/>
      <c r="G18" s="21"/>
      <c r="H18" s="12">
        <f>SUM(H19:H26)</f>
        <v>2.7668200000000001</v>
      </c>
      <c r="I18" s="18">
        <f>SUM(I19:I26)</f>
        <v>0.83409999999999995</v>
      </c>
      <c r="J18" s="21"/>
      <c r="K18" s="21"/>
      <c r="L18" s="12">
        <f>SUM(L19:L26)</f>
        <v>0.30365999999999999</v>
      </c>
      <c r="M18" s="18">
        <f>SUM(M19:M26)</f>
        <v>7.8899999999999998E-2</v>
      </c>
      <c r="N18" s="12">
        <f>N19+N22</f>
        <v>0</v>
      </c>
      <c r="O18" s="12">
        <f>SUM(O19:O26)</f>
        <v>2.7606470000000001</v>
      </c>
      <c r="P18" s="18">
        <f>SUM(P19:P26)</f>
        <v>0.72980000000000012</v>
      </c>
      <c r="Q18" s="11"/>
    </row>
    <row r="19" spans="1:17" s="9" customFormat="1" ht="25.5">
      <c r="A19" s="6" t="s">
        <v>59</v>
      </c>
      <c r="B19" s="10" t="s">
        <v>105</v>
      </c>
      <c r="C19" s="7">
        <v>9</v>
      </c>
      <c r="D19" s="11"/>
      <c r="E19" s="11"/>
      <c r="F19" s="21"/>
      <c r="G19" s="21"/>
      <c r="H19" s="12">
        <v>0.40227000000000002</v>
      </c>
      <c r="I19" s="18">
        <v>0.1215</v>
      </c>
      <c r="J19" s="21"/>
      <c r="K19" s="21"/>
      <c r="L19" s="12">
        <v>0.20863999999999999</v>
      </c>
      <c r="M19" s="18">
        <v>5.4199999999999998E-2</v>
      </c>
      <c r="N19" s="11"/>
      <c r="O19" s="12">
        <v>0.40220699999999998</v>
      </c>
      <c r="P19" s="18">
        <v>0.10630000000000001</v>
      </c>
      <c r="Q19" s="11"/>
    </row>
    <row r="20" spans="1:17" s="9" customFormat="1" ht="12.75">
      <c r="A20" s="6" t="s">
        <v>60</v>
      </c>
      <c r="B20" s="10" t="s">
        <v>106</v>
      </c>
      <c r="C20" s="7">
        <v>10</v>
      </c>
      <c r="D20" s="11"/>
      <c r="E20" s="11"/>
      <c r="F20" s="11"/>
      <c r="G20" s="11"/>
      <c r="H20" s="12">
        <v>8.0300000000000007E-3</v>
      </c>
      <c r="I20" s="18">
        <v>2.3999999999999998E-3</v>
      </c>
      <c r="J20" s="11"/>
      <c r="K20" s="11"/>
      <c r="L20" s="12"/>
      <c r="M20" s="18"/>
      <c r="N20" s="11"/>
      <c r="O20" s="12">
        <v>8.0300000000000007E-3</v>
      </c>
      <c r="P20" s="18">
        <v>2.0999999999999999E-3</v>
      </c>
      <c r="Q20" s="11"/>
    </row>
    <row r="21" spans="1:17" s="9" customFormat="1" ht="12.75">
      <c r="A21" s="6" t="s">
        <v>61</v>
      </c>
      <c r="B21" s="10" t="s">
        <v>108</v>
      </c>
      <c r="C21" s="7">
        <v>11</v>
      </c>
      <c r="D21" s="11"/>
      <c r="E21" s="11"/>
      <c r="F21" s="21"/>
      <c r="G21" s="21"/>
      <c r="H21" s="12">
        <v>0.31014999999999998</v>
      </c>
      <c r="I21" s="18">
        <v>9.3700000000000006E-2</v>
      </c>
      <c r="J21" s="21"/>
      <c r="K21" s="21"/>
      <c r="L21" s="12"/>
      <c r="M21" s="18"/>
      <c r="N21" s="11"/>
      <c r="O21" s="12">
        <v>0.31014999999999998</v>
      </c>
      <c r="P21" s="18">
        <v>8.2000000000000003E-2</v>
      </c>
      <c r="Q21" s="11"/>
    </row>
    <row r="22" spans="1:17" s="9" customFormat="1" ht="12.75">
      <c r="A22" s="6" t="s">
        <v>62</v>
      </c>
      <c r="B22" s="10" t="s">
        <v>84</v>
      </c>
      <c r="C22" s="7">
        <v>12</v>
      </c>
      <c r="D22" s="11"/>
      <c r="E22" s="11"/>
      <c r="F22" s="21"/>
      <c r="G22" s="21"/>
      <c r="H22" s="12">
        <v>7.9880000000000007E-2</v>
      </c>
      <c r="I22" s="18">
        <v>2.41E-2</v>
      </c>
      <c r="J22" s="11"/>
      <c r="K22" s="11"/>
      <c r="L22" s="12">
        <v>9.5019999999999993E-2</v>
      </c>
      <c r="M22" s="18">
        <v>2.47E-2</v>
      </c>
      <c r="N22" s="11"/>
      <c r="O22" s="12">
        <v>7.9880000000000007E-2</v>
      </c>
      <c r="P22" s="18">
        <v>2.1100000000000001E-2</v>
      </c>
      <c r="Q22" s="11"/>
    </row>
    <row r="23" spans="1:17" s="9" customFormat="1" ht="12.75" hidden="1">
      <c r="A23" s="6" t="s">
        <v>62</v>
      </c>
      <c r="B23" s="10" t="s">
        <v>22</v>
      </c>
      <c r="C23" s="7">
        <v>12</v>
      </c>
      <c r="D23" s="11"/>
      <c r="E23" s="11"/>
      <c r="F23" s="21"/>
      <c r="G23" s="21"/>
      <c r="H23" s="12"/>
      <c r="I23" s="18"/>
      <c r="J23" s="21"/>
      <c r="K23" s="21"/>
      <c r="L23" s="12"/>
      <c r="M23" s="18"/>
      <c r="N23" s="11"/>
      <c r="O23" s="12"/>
      <c r="P23" s="18"/>
      <c r="Q23" s="11"/>
    </row>
    <row r="24" spans="1:17" s="9" customFormat="1" ht="12.75" hidden="1">
      <c r="A24" s="6" t="s">
        <v>63</v>
      </c>
      <c r="B24" s="10" t="s">
        <v>23</v>
      </c>
      <c r="C24" s="7">
        <v>13</v>
      </c>
      <c r="D24" s="11"/>
      <c r="E24" s="11"/>
      <c r="F24" s="21"/>
      <c r="G24" s="21"/>
      <c r="H24" s="12"/>
      <c r="I24" s="18"/>
      <c r="J24" s="21"/>
      <c r="K24" s="21"/>
      <c r="L24" s="12"/>
      <c r="M24" s="18"/>
      <c r="N24" s="11"/>
      <c r="O24" s="12"/>
      <c r="P24" s="18"/>
      <c r="Q24" s="11"/>
    </row>
    <row r="25" spans="1:17" s="9" customFormat="1" ht="12.75">
      <c r="A25" s="6" t="s">
        <v>63</v>
      </c>
      <c r="B25" s="10" t="s">
        <v>107</v>
      </c>
      <c r="C25" s="7">
        <v>13</v>
      </c>
      <c r="D25" s="11"/>
      <c r="E25" s="11"/>
      <c r="F25" s="21"/>
      <c r="G25" s="21"/>
      <c r="H25" s="12">
        <v>1.56911</v>
      </c>
      <c r="I25" s="18">
        <v>0.47410000000000002</v>
      </c>
      <c r="J25" s="21"/>
      <c r="K25" s="21"/>
      <c r="L25" s="12"/>
      <c r="M25" s="18"/>
      <c r="N25" s="11"/>
      <c r="O25" s="12">
        <v>1.56911</v>
      </c>
      <c r="P25" s="18">
        <v>0.4148</v>
      </c>
      <c r="Q25" s="11"/>
    </row>
    <row r="26" spans="1:17" s="9" customFormat="1" ht="38.25">
      <c r="A26" s="6" t="s">
        <v>64</v>
      </c>
      <c r="B26" s="10" t="s">
        <v>24</v>
      </c>
      <c r="C26" s="7">
        <v>14</v>
      </c>
      <c r="D26" s="11"/>
      <c r="E26" s="11"/>
      <c r="F26" s="21"/>
      <c r="G26" s="21"/>
      <c r="H26" s="12">
        <f>0.18493+0.07823+0.00977+0.00655+0.1179</f>
        <v>0.39738000000000001</v>
      </c>
      <c r="I26" s="18">
        <f>0.0559+0.0236+0.003+0.002+0.0338</f>
        <v>0.1183</v>
      </c>
      <c r="J26" s="21"/>
      <c r="K26" s="21"/>
      <c r="L26" s="12"/>
      <c r="M26" s="18"/>
      <c r="N26" s="11"/>
      <c r="O26" s="12">
        <f>0.18493+0.07823+0.00977+0.00655+0.11179</f>
        <v>0.39127000000000001</v>
      </c>
      <c r="P26" s="18">
        <f>0.0489+0.0207+0.0026+0.0017+0.0296</f>
        <v>0.10349999999999999</v>
      </c>
      <c r="Q26" s="11"/>
    </row>
    <row r="27" spans="1:17" s="9" customFormat="1" ht="63.75">
      <c r="A27" s="6" t="s">
        <v>56</v>
      </c>
      <c r="B27" s="10" t="s">
        <v>25</v>
      </c>
      <c r="C27" s="7">
        <v>15</v>
      </c>
      <c r="D27" s="11"/>
      <c r="E27" s="11"/>
      <c r="F27" s="21"/>
      <c r="G27" s="21"/>
      <c r="H27" s="12">
        <f>1.70642+0.02806</f>
        <v>1.73448</v>
      </c>
      <c r="I27" s="18">
        <f>0.5155+0.0085</f>
        <v>0.52399999999999991</v>
      </c>
      <c r="J27" s="11"/>
      <c r="K27" s="11"/>
      <c r="L27" s="12"/>
      <c r="M27" s="18"/>
      <c r="N27" s="11"/>
      <c r="O27" s="12">
        <f>1.70642+0.02806</f>
        <v>1.73448</v>
      </c>
      <c r="P27" s="18">
        <f>0.4511+0.0074</f>
        <v>0.45850000000000002</v>
      </c>
      <c r="Q27" s="11"/>
    </row>
    <row r="28" spans="1:17" s="9" customFormat="1" ht="63.75">
      <c r="A28" s="6" t="s">
        <v>57</v>
      </c>
      <c r="B28" s="10" t="s">
        <v>26</v>
      </c>
      <c r="C28" s="7">
        <v>16</v>
      </c>
      <c r="D28" s="11"/>
      <c r="E28" s="11"/>
      <c r="F28" s="21"/>
      <c r="G28" s="21"/>
      <c r="H28" s="12">
        <v>0.1089</v>
      </c>
      <c r="I28" s="18">
        <v>3.2899999999999999E-2</v>
      </c>
      <c r="J28" s="21"/>
      <c r="K28" s="21"/>
      <c r="L28" s="12">
        <v>0.26762999999999998</v>
      </c>
      <c r="M28" s="18">
        <v>6.9500000000000006E-2</v>
      </c>
      <c r="N28" s="11"/>
      <c r="O28" s="12">
        <v>0.1089</v>
      </c>
      <c r="P28" s="18">
        <v>2.8799999999999999E-2</v>
      </c>
      <c r="Q28" s="11"/>
    </row>
    <row r="29" spans="1:17" s="9" customFormat="1" ht="63.75" hidden="1">
      <c r="A29" s="6" t="s">
        <v>58</v>
      </c>
      <c r="B29" s="10" t="s">
        <v>27</v>
      </c>
      <c r="C29" s="7">
        <v>18</v>
      </c>
      <c r="D29" s="11"/>
      <c r="E29" s="11"/>
      <c r="F29" s="21"/>
      <c r="G29" s="21"/>
      <c r="H29" s="12"/>
      <c r="I29" s="18"/>
      <c r="J29" s="21"/>
      <c r="K29" s="21"/>
      <c r="L29" s="12"/>
      <c r="M29" s="18"/>
      <c r="N29" s="11"/>
      <c r="O29" s="12"/>
      <c r="P29" s="18"/>
      <c r="Q29" s="11"/>
    </row>
    <row r="30" spans="1:17" s="9" customFormat="1" ht="51" hidden="1" customHeight="1" thickBot="1">
      <c r="A30" s="6">
        <v>4</v>
      </c>
      <c r="B30" s="10" t="s">
        <v>28</v>
      </c>
      <c r="C30" s="7">
        <v>19</v>
      </c>
      <c r="D30" s="11"/>
      <c r="E30" s="11"/>
      <c r="F30" s="21"/>
      <c r="G30" s="21"/>
      <c r="H30" s="12"/>
      <c r="I30" s="18"/>
      <c r="J30" s="21"/>
      <c r="K30" s="21"/>
      <c r="L30" s="12"/>
      <c r="M30" s="18"/>
      <c r="N30" s="11"/>
      <c r="O30" s="12"/>
      <c r="P30" s="18"/>
      <c r="Q30" s="11"/>
    </row>
    <row r="31" spans="1:17" s="9" customFormat="1" ht="31.5" hidden="1" customHeight="1" thickBot="1">
      <c r="A31" s="6">
        <v>5</v>
      </c>
      <c r="B31" s="10" t="s">
        <v>29</v>
      </c>
      <c r="C31" s="7">
        <v>20</v>
      </c>
      <c r="D31" s="11"/>
      <c r="E31" s="11"/>
      <c r="F31" s="21"/>
      <c r="G31" s="21"/>
      <c r="H31" s="12"/>
      <c r="I31" s="18"/>
      <c r="J31" s="21"/>
      <c r="K31" s="21"/>
      <c r="L31" s="12"/>
      <c r="M31" s="18"/>
      <c r="N31" s="11"/>
      <c r="O31" s="12"/>
      <c r="P31" s="18"/>
      <c r="Q31" s="11"/>
    </row>
    <row r="32" spans="1:17" s="9" customFormat="1" ht="31.5" hidden="1" customHeight="1" thickBot="1">
      <c r="A32" s="6" t="s">
        <v>65</v>
      </c>
      <c r="B32" s="11"/>
      <c r="C32" s="7">
        <v>21</v>
      </c>
      <c r="D32" s="11"/>
      <c r="E32" s="11"/>
      <c r="F32" s="21"/>
      <c r="G32" s="21"/>
      <c r="H32" s="12"/>
      <c r="I32" s="18"/>
      <c r="J32" s="21"/>
      <c r="K32" s="21"/>
      <c r="L32" s="12"/>
      <c r="M32" s="18"/>
      <c r="N32" s="11"/>
      <c r="O32" s="12"/>
      <c r="P32" s="18"/>
      <c r="Q32" s="11"/>
    </row>
    <row r="33" spans="1:17" s="9" customFormat="1" ht="31.5" hidden="1" customHeight="1" thickBot="1">
      <c r="A33" s="6" t="s">
        <v>66</v>
      </c>
      <c r="B33" s="11"/>
      <c r="C33" s="7">
        <v>22</v>
      </c>
      <c r="D33" s="11"/>
      <c r="E33" s="11"/>
      <c r="F33" s="21"/>
      <c r="G33" s="21"/>
      <c r="H33" s="12"/>
      <c r="I33" s="18"/>
      <c r="J33" s="21"/>
      <c r="K33" s="21"/>
      <c r="L33" s="12"/>
      <c r="M33" s="18"/>
      <c r="N33" s="11"/>
      <c r="O33" s="12"/>
      <c r="P33" s="18"/>
      <c r="Q33" s="11"/>
    </row>
    <row r="34" spans="1:17" s="9" customFormat="1" ht="31.5" hidden="1" customHeight="1" thickBot="1">
      <c r="A34" s="6" t="s">
        <v>67</v>
      </c>
      <c r="B34" s="11"/>
      <c r="C34" s="7">
        <v>23</v>
      </c>
      <c r="D34" s="11"/>
      <c r="E34" s="11"/>
      <c r="F34" s="21"/>
      <c r="G34" s="21"/>
      <c r="H34" s="12"/>
      <c r="I34" s="18"/>
      <c r="J34" s="21"/>
      <c r="K34" s="21"/>
      <c r="L34" s="12"/>
      <c r="M34" s="18"/>
      <c r="N34" s="11"/>
      <c r="O34" s="12"/>
      <c r="P34" s="18"/>
      <c r="Q34" s="11"/>
    </row>
    <row r="35" spans="1:17" s="9" customFormat="1" ht="45" hidden="1" customHeight="1" thickBot="1">
      <c r="A35" s="7">
        <v>6</v>
      </c>
      <c r="B35" s="10" t="s">
        <v>30</v>
      </c>
      <c r="C35" s="7">
        <v>24</v>
      </c>
      <c r="D35" s="11"/>
      <c r="E35" s="11"/>
      <c r="F35" s="21"/>
      <c r="G35" s="21"/>
      <c r="H35" s="12"/>
      <c r="I35" s="18"/>
      <c r="J35" s="21"/>
      <c r="K35" s="21"/>
      <c r="L35" s="12"/>
      <c r="M35" s="18"/>
      <c r="N35" s="11"/>
      <c r="O35" s="12"/>
      <c r="P35" s="18"/>
      <c r="Q35" s="11"/>
    </row>
    <row r="36" spans="1:17" s="9" customFormat="1" ht="77.25" hidden="1" customHeight="1" thickBot="1">
      <c r="A36" s="7">
        <v>7</v>
      </c>
      <c r="B36" s="10" t="s">
        <v>31</v>
      </c>
      <c r="C36" s="7">
        <v>25</v>
      </c>
      <c r="D36" s="11"/>
      <c r="E36" s="11"/>
      <c r="F36" s="21"/>
      <c r="G36" s="21"/>
      <c r="H36" s="12"/>
      <c r="I36" s="18"/>
      <c r="J36" s="21"/>
      <c r="K36" s="21"/>
      <c r="L36" s="12"/>
      <c r="M36" s="18"/>
      <c r="N36" s="11"/>
      <c r="O36" s="12"/>
      <c r="P36" s="18"/>
      <c r="Q36" s="11"/>
    </row>
    <row r="37" spans="1:17" s="9" customFormat="1" ht="12.75" hidden="1">
      <c r="A37" s="6" t="s">
        <v>68</v>
      </c>
      <c r="B37" s="10" t="s">
        <v>32</v>
      </c>
      <c r="C37" s="7">
        <v>26</v>
      </c>
      <c r="D37" s="11"/>
      <c r="E37" s="11"/>
      <c r="F37" s="21"/>
      <c r="G37" s="21"/>
      <c r="H37" s="12"/>
      <c r="I37" s="18"/>
      <c r="J37" s="21"/>
      <c r="K37" s="21"/>
      <c r="L37" s="12"/>
      <c r="M37" s="18"/>
      <c r="N37" s="11"/>
      <c r="O37" s="12"/>
      <c r="P37" s="18"/>
      <c r="Q37" s="11"/>
    </row>
    <row r="38" spans="1:17" s="9" customFormat="1" ht="12.75" hidden="1">
      <c r="A38" s="6" t="s">
        <v>69</v>
      </c>
      <c r="B38" s="10" t="s">
        <v>33</v>
      </c>
      <c r="C38" s="7">
        <v>27</v>
      </c>
      <c r="D38" s="11"/>
      <c r="E38" s="11"/>
      <c r="F38" s="21"/>
      <c r="G38" s="21"/>
      <c r="H38" s="12"/>
      <c r="I38" s="18"/>
      <c r="J38" s="21"/>
      <c r="K38" s="21"/>
      <c r="L38" s="12"/>
      <c r="M38" s="18"/>
      <c r="N38" s="11"/>
      <c r="O38" s="12"/>
      <c r="P38" s="18"/>
      <c r="Q38" s="11"/>
    </row>
    <row r="39" spans="1:17" s="9" customFormat="1" ht="12.75" hidden="1">
      <c r="A39" s="6" t="s">
        <v>70</v>
      </c>
      <c r="B39" s="10" t="s">
        <v>34</v>
      </c>
      <c r="C39" s="7">
        <v>28</v>
      </c>
      <c r="D39" s="11"/>
      <c r="E39" s="11"/>
      <c r="F39" s="21"/>
      <c r="G39" s="21"/>
      <c r="H39" s="12"/>
      <c r="I39" s="18"/>
      <c r="J39" s="21"/>
      <c r="K39" s="21"/>
      <c r="L39" s="12"/>
      <c r="M39" s="18"/>
      <c r="N39" s="11"/>
      <c r="O39" s="12"/>
      <c r="P39" s="18"/>
      <c r="Q39" s="11"/>
    </row>
    <row r="40" spans="1:17" s="9" customFormat="1" ht="93" hidden="1" customHeight="1" thickBot="1">
      <c r="A40" s="7">
        <v>8</v>
      </c>
      <c r="B40" s="10" t="s">
        <v>35</v>
      </c>
      <c r="C40" s="7">
        <v>29</v>
      </c>
      <c r="D40" s="11"/>
      <c r="E40" s="11"/>
      <c r="F40" s="21"/>
      <c r="G40" s="21"/>
      <c r="H40" s="12"/>
      <c r="I40" s="18"/>
      <c r="J40" s="21"/>
      <c r="K40" s="21"/>
      <c r="L40" s="12"/>
      <c r="M40" s="18"/>
      <c r="N40" s="11"/>
      <c r="O40" s="12"/>
      <c r="P40" s="18"/>
      <c r="Q40" s="11"/>
    </row>
    <row r="41" spans="1:17" s="9" customFormat="1" ht="12.75" hidden="1">
      <c r="A41" s="6" t="s">
        <v>71</v>
      </c>
      <c r="B41" s="11"/>
      <c r="C41" s="7">
        <v>30</v>
      </c>
      <c r="D41" s="11"/>
      <c r="E41" s="11"/>
      <c r="F41" s="21"/>
      <c r="G41" s="21"/>
      <c r="H41" s="12"/>
      <c r="I41" s="18"/>
      <c r="J41" s="21"/>
      <c r="K41" s="21"/>
      <c r="L41" s="12"/>
      <c r="M41" s="18"/>
      <c r="N41" s="11"/>
      <c r="O41" s="12"/>
      <c r="P41" s="18"/>
      <c r="Q41" s="11"/>
    </row>
    <row r="42" spans="1:17" s="9" customFormat="1" ht="12.75" hidden="1">
      <c r="A42" s="6" t="s">
        <v>72</v>
      </c>
      <c r="B42" s="11"/>
      <c r="C42" s="7">
        <v>31</v>
      </c>
      <c r="D42" s="11"/>
      <c r="E42" s="11"/>
      <c r="F42" s="21"/>
      <c r="G42" s="21"/>
      <c r="H42" s="12"/>
      <c r="I42" s="18"/>
      <c r="J42" s="21"/>
      <c r="K42" s="21"/>
      <c r="L42" s="12"/>
      <c r="M42" s="18"/>
      <c r="N42" s="11"/>
      <c r="O42" s="12"/>
      <c r="P42" s="18"/>
      <c r="Q42" s="11"/>
    </row>
    <row r="43" spans="1:17" s="9" customFormat="1" ht="38.25" hidden="1">
      <c r="A43" s="6">
        <v>9</v>
      </c>
      <c r="B43" s="10" t="s">
        <v>36</v>
      </c>
      <c r="C43" s="7">
        <v>32</v>
      </c>
      <c r="D43" s="11"/>
      <c r="E43" s="11"/>
      <c r="F43" s="21"/>
      <c r="G43" s="21"/>
      <c r="H43" s="12"/>
      <c r="I43" s="18"/>
      <c r="J43" s="21"/>
      <c r="K43" s="21"/>
      <c r="L43" s="12"/>
      <c r="M43" s="18"/>
      <c r="N43" s="11"/>
      <c r="O43" s="12"/>
      <c r="P43" s="18"/>
      <c r="Q43" s="11"/>
    </row>
    <row r="44" spans="1:17" s="9" customFormat="1" ht="38.25" hidden="1">
      <c r="A44" s="6" t="s">
        <v>73</v>
      </c>
      <c r="B44" s="10" t="s">
        <v>37</v>
      </c>
      <c r="C44" s="7">
        <v>33</v>
      </c>
      <c r="D44" s="11"/>
      <c r="E44" s="11"/>
      <c r="F44" s="21"/>
      <c r="G44" s="21"/>
      <c r="H44" s="12"/>
      <c r="I44" s="18"/>
      <c r="J44" s="21"/>
      <c r="K44" s="21"/>
      <c r="L44" s="12"/>
      <c r="M44" s="18"/>
      <c r="N44" s="11"/>
      <c r="O44" s="12"/>
      <c r="P44" s="18"/>
      <c r="Q44" s="11"/>
    </row>
    <row r="45" spans="1:17" s="9" customFormat="1" ht="25.5" hidden="1">
      <c r="A45" s="6" t="s">
        <v>74</v>
      </c>
      <c r="B45" s="10" t="s">
        <v>38</v>
      </c>
      <c r="C45" s="7">
        <v>34</v>
      </c>
      <c r="D45" s="11"/>
      <c r="E45" s="11"/>
      <c r="F45" s="21"/>
      <c r="G45" s="21"/>
      <c r="H45" s="12"/>
      <c r="I45" s="18"/>
      <c r="J45" s="21"/>
      <c r="K45" s="21"/>
      <c r="L45" s="12"/>
      <c r="M45" s="18"/>
      <c r="N45" s="11"/>
      <c r="O45" s="12"/>
      <c r="P45" s="18"/>
      <c r="Q45" s="11"/>
    </row>
    <row r="46" spans="1:17" s="9" customFormat="1" ht="25.5" hidden="1">
      <c r="A46" s="6" t="s">
        <v>75</v>
      </c>
      <c r="B46" s="10" t="s">
        <v>39</v>
      </c>
      <c r="C46" s="7">
        <v>35</v>
      </c>
      <c r="D46" s="11"/>
      <c r="E46" s="11"/>
      <c r="F46" s="21"/>
      <c r="G46" s="21"/>
      <c r="H46" s="12"/>
      <c r="I46" s="18"/>
      <c r="J46" s="21"/>
      <c r="K46" s="21"/>
      <c r="L46" s="12"/>
      <c r="M46" s="18"/>
      <c r="N46" s="11"/>
      <c r="O46" s="12"/>
      <c r="P46" s="18"/>
      <c r="Q46" s="11"/>
    </row>
    <row r="47" spans="1:17" s="9" customFormat="1" ht="12.75" hidden="1">
      <c r="A47" s="6" t="s">
        <v>76</v>
      </c>
      <c r="B47" s="11"/>
      <c r="C47" s="7">
        <v>36</v>
      </c>
      <c r="D47" s="11"/>
      <c r="E47" s="11"/>
      <c r="F47" s="21"/>
      <c r="G47" s="21"/>
      <c r="H47" s="12"/>
      <c r="I47" s="18"/>
      <c r="J47" s="21"/>
      <c r="K47" s="21"/>
      <c r="L47" s="12"/>
      <c r="M47" s="18"/>
      <c r="N47" s="11"/>
      <c r="O47" s="12"/>
      <c r="P47" s="18"/>
      <c r="Q47" s="11"/>
    </row>
    <row r="48" spans="1:17" s="9" customFormat="1" ht="12.75">
      <c r="A48" s="7">
        <v>10</v>
      </c>
      <c r="B48" s="10" t="s">
        <v>104</v>
      </c>
      <c r="C48" s="7">
        <v>17</v>
      </c>
      <c r="D48" s="11"/>
      <c r="E48" s="11"/>
      <c r="F48" s="21"/>
      <c r="G48" s="21"/>
      <c r="H48" s="12">
        <v>3.1278800000000002</v>
      </c>
      <c r="I48" s="18">
        <v>0.94499999999999995</v>
      </c>
      <c r="J48" s="21"/>
      <c r="K48" s="21"/>
      <c r="L48" s="12"/>
      <c r="M48" s="18"/>
      <c r="N48" s="11"/>
      <c r="O48" s="12">
        <v>3.1278800000000002</v>
      </c>
      <c r="P48" s="18">
        <v>0.82679999999999998</v>
      </c>
      <c r="Q48" s="11"/>
    </row>
    <row r="49" spans="1:17" s="9" customFormat="1" ht="12.75" hidden="1">
      <c r="A49" s="6" t="s">
        <v>77</v>
      </c>
      <c r="B49" s="10" t="s">
        <v>40</v>
      </c>
      <c r="C49" s="7">
        <v>38</v>
      </c>
      <c r="D49" s="11"/>
      <c r="E49" s="11"/>
      <c r="F49" s="21"/>
      <c r="G49" s="21"/>
      <c r="H49" s="12"/>
      <c r="I49" s="18"/>
      <c r="J49" s="21"/>
      <c r="K49" s="21"/>
      <c r="L49" s="12"/>
      <c r="M49" s="18"/>
      <c r="N49" s="11"/>
      <c r="O49" s="12"/>
      <c r="P49" s="18"/>
      <c r="Q49" s="11"/>
    </row>
    <row r="50" spans="1:17" s="9" customFormat="1" ht="12.75" hidden="1">
      <c r="A50" s="6" t="s">
        <v>78</v>
      </c>
      <c r="B50" s="10" t="s">
        <v>41</v>
      </c>
      <c r="C50" s="7">
        <v>39</v>
      </c>
      <c r="D50" s="11"/>
      <c r="E50" s="11"/>
      <c r="F50" s="21"/>
      <c r="G50" s="21"/>
      <c r="H50" s="12"/>
      <c r="I50" s="18"/>
      <c r="J50" s="21"/>
      <c r="K50" s="21"/>
      <c r="L50" s="12"/>
      <c r="M50" s="18"/>
      <c r="N50" s="11"/>
      <c r="O50" s="12"/>
      <c r="P50" s="18"/>
      <c r="Q50" s="11"/>
    </row>
    <row r="51" spans="1:17" s="9" customFormat="1" ht="12.75" hidden="1">
      <c r="A51" s="6" t="s">
        <v>79</v>
      </c>
      <c r="B51" s="10" t="s">
        <v>42</v>
      </c>
      <c r="C51" s="7">
        <v>40</v>
      </c>
      <c r="D51" s="11"/>
      <c r="E51" s="11"/>
      <c r="F51" s="21"/>
      <c r="G51" s="21"/>
      <c r="H51" s="12"/>
      <c r="I51" s="18"/>
      <c r="J51" s="21"/>
      <c r="K51" s="21"/>
      <c r="L51" s="12"/>
      <c r="M51" s="18"/>
      <c r="N51" s="11"/>
      <c r="O51" s="12"/>
      <c r="P51" s="18"/>
      <c r="Q51" s="11"/>
    </row>
    <row r="52" spans="1:17" s="9" customFormat="1" ht="12.75" hidden="1">
      <c r="A52" s="6" t="s">
        <v>80</v>
      </c>
      <c r="B52" s="11"/>
      <c r="C52" s="7">
        <v>41</v>
      </c>
      <c r="D52" s="11"/>
      <c r="E52" s="11"/>
      <c r="F52" s="21"/>
      <c r="G52" s="21"/>
      <c r="H52" s="12"/>
      <c r="I52" s="18"/>
      <c r="J52" s="21"/>
      <c r="K52" s="21"/>
      <c r="L52" s="12"/>
      <c r="M52" s="18"/>
      <c r="N52" s="11"/>
      <c r="O52" s="12"/>
      <c r="P52" s="18"/>
      <c r="Q52" s="11"/>
    </row>
    <row r="53" spans="1:17" s="9" customFormat="1" ht="12.75">
      <c r="A53" s="6">
        <v>11</v>
      </c>
      <c r="B53" s="10" t="s">
        <v>43</v>
      </c>
      <c r="C53" s="7">
        <v>18</v>
      </c>
      <c r="D53" s="11"/>
      <c r="E53" s="11"/>
      <c r="F53" s="21"/>
      <c r="G53" s="21"/>
      <c r="H53" s="12">
        <f>SUM(H54:H56)</f>
        <v>0.97015999999999991</v>
      </c>
      <c r="I53" s="18">
        <f>SUM(I54:I56)</f>
        <v>0.29310000000000003</v>
      </c>
      <c r="J53" s="21"/>
      <c r="K53" s="21"/>
      <c r="L53" s="12">
        <f>SUM(L54:L56)</f>
        <v>0</v>
      </c>
      <c r="M53" s="18">
        <f t="shared" ref="M53:P53" si="3">SUM(M54:M56)</f>
        <v>0</v>
      </c>
      <c r="N53" s="11">
        <f t="shared" si="3"/>
        <v>0</v>
      </c>
      <c r="O53" s="12">
        <f>SUM(O54:O56)</f>
        <v>0.97015999999999991</v>
      </c>
      <c r="P53" s="18">
        <f t="shared" si="3"/>
        <v>0.25650000000000001</v>
      </c>
      <c r="Q53" s="11"/>
    </row>
    <row r="54" spans="1:17" s="9" customFormat="1" ht="12.75">
      <c r="A54" s="6" t="s">
        <v>81</v>
      </c>
      <c r="B54" s="11" t="s">
        <v>99</v>
      </c>
      <c r="C54" s="7">
        <v>19</v>
      </c>
      <c r="D54" s="11"/>
      <c r="E54" s="11"/>
      <c r="F54" s="21"/>
      <c r="G54" s="21"/>
      <c r="H54" s="12">
        <v>0.91379999999999995</v>
      </c>
      <c r="I54" s="18">
        <v>0.27610000000000001</v>
      </c>
      <c r="J54" s="21"/>
      <c r="K54" s="21"/>
      <c r="L54" s="12"/>
      <c r="M54" s="18"/>
      <c r="N54" s="11"/>
      <c r="O54" s="12">
        <v>0.91379999999999995</v>
      </c>
      <c r="P54" s="18">
        <v>0.24160000000000001</v>
      </c>
      <c r="Q54" s="11"/>
    </row>
    <row r="55" spans="1:17" s="9" customFormat="1" ht="12.75">
      <c r="A55" s="6" t="s">
        <v>82</v>
      </c>
      <c r="B55" s="11" t="s">
        <v>109</v>
      </c>
      <c r="C55" s="7">
        <v>20</v>
      </c>
      <c r="D55" s="11"/>
      <c r="E55" s="11"/>
      <c r="F55" s="21"/>
      <c r="G55" s="21"/>
      <c r="H55" s="12">
        <v>2.962E-2</v>
      </c>
      <c r="I55" s="18">
        <v>8.8999999999999999E-3</v>
      </c>
      <c r="J55" s="21"/>
      <c r="K55" s="21"/>
      <c r="L55" s="12"/>
      <c r="M55" s="18"/>
      <c r="N55" s="11"/>
      <c r="O55" s="12">
        <v>2.962E-2</v>
      </c>
      <c r="P55" s="18">
        <v>7.7999999999999996E-3</v>
      </c>
      <c r="Q55" s="11"/>
    </row>
    <row r="56" spans="1:17" s="9" customFormat="1" ht="12.75">
      <c r="A56" s="6" t="s">
        <v>83</v>
      </c>
      <c r="B56" s="11" t="s">
        <v>110</v>
      </c>
      <c r="C56" s="7">
        <v>21</v>
      </c>
      <c r="D56" s="11"/>
      <c r="E56" s="11"/>
      <c r="F56" s="21"/>
      <c r="G56" s="21"/>
      <c r="H56" s="12">
        <v>2.674E-2</v>
      </c>
      <c r="I56" s="18">
        <v>8.0999999999999996E-3</v>
      </c>
      <c r="J56" s="21"/>
      <c r="K56" s="21"/>
      <c r="L56" s="12"/>
      <c r="M56" s="18"/>
      <c r="N56" s="11"/>
      <c r="O56" s="12">
        <v>2.674E-2</v>
      </c>
      <c r="P56" s="18">
        <v>7.1000000000000004E-3</v>
      </c>
      <c r="Q56" s="11"/>
    </row>
    <row r="57" spans="1:17" s="9" customFormat="1" ht="76.5">
      <c r="A57" s="7">
        <v>12</v>
      </c>
      <c r="B57" s="10" t="s">
        <v>44</v>
      </c>
      <c r="C57" s="7">
        <v>22</v>
      </c>
      <c r="D57" s="11"/>
      <c r="E57" s="11"/>
      <c r="F57" s="21"/>
      <c r="G57" s="21"/>
      <c r="H57" s="12">
        <f>SUM(H58:H64)</f>
        <v>0.86524000000000001</v>
      </c>
      <c r="I57" s="18">
        <f>SUM(I58:I64)</f>
        <v>0.26129999999999998</v>
      </c>
      <c r="J57" s="21"/>
      <c r="K57" s="21"/>
      <c r="L57" s="12">
        <f>SUM(L58:L64)</f>
        <v>0.66155999999999993</v>
      </c>
      <c r="M57" s="18">
        <f>SUM(M58:M64)</f>
        <v>0.17180000000000001</v>
      </c>
      <c r="N57" s="12">
        <f t="shared" ref="N57" si="4">SUM(N58:N64)</f>
        <v>0</v>
      </c>
      <c r="O57" s="12">
        <f>SUM(O58:O64)</f>
        <v>0.86524000000000001</v>
      </c>
      <c r="P57" s="18">
        <f>SUM(P58:P64)</f>
        <v>0.22870000000000001</v>
      </c>
      <c r="Q57" s="11"/>
    </row>
    <row r="58" spans="1:17" s="9" customFormat="1" ht="18" customHeight="1">
      <c r="A58" s="6" t="s">
        <v>85</v>
      </c>
      <c r="B58" s="11" t="s">
        <v>86</v>
      </c>
      <c r="C58" s="7">
        <v>23</v>
      </c>
      <c r="D58" s="11"/>
      <c r="E58" s="11"/>
      <c r="F58" s="21"/>
      <c r="G58" s="21"/>
      <c r="H58" s="12">
        <v>0.10541</v>
      </c>
      <c r="I58" s="18">
        <v>3.1800000000000002E-2</v>
      </c>
      <c r="J58" s="21"/>
      <c r="K58" s="21"/>
      <c r="L58" s="12">
        <v>4.5760000000000002E-2</v>
      </c>
      <c r="M58" s="18">
        <v>1.1900000000000001E-2</v>
      </c>
      <c r="N58" s="11"/>
      <c r="O58" s="12">
        <v>0.10541</v>
      </c>
      <c r="P58" s="18">
        <v>2.7900000000000001E-2</v>
      </c>
      <c r="Q58" s="11"/>
    </row>
    <row r="59" spans="1:17" s="9" customFormat="1" ht="18" hidden="1" customHeight="1">
      <c r="A59" s="6" t="s">
        <v>87</v>
      </c>
      <c r="B59" s="11" t="s">
        <v>94</v>
      </c>
      <c r="C59" s="7">
        <v>24</v>
      </c>
      <c r="D59" s="11"/>
      <c r="E59" s="11"/>
      <c r="F59" s="11"/>
      <c r="G59" s="11"/>
      <c r="H59" s="12"/>
      <c r="I59" s="18"/>
      <c r="J59" s="11"/>
      <c r="K59" s="11"/>
      <c r="L59" s="12"/>
      <c r="M59" s="18"/>
      <c r="N59" s="11"/>
      <c r="O59" s="12"/>
      <c r="P59" s="18"/>
      <c r="Q59" s="11"/>
    </row>
    <row r="60" spans="1:17" s="9" customFormat="1" ht="18" customHeight="1">
      <c r="A60" s="6" t="s">
        <v>87</v>
      </c>
      <c r="B60" s="11" t="s">
        <v>95</v>
      </c>
      <c r="C60" s="7">
        <v>25</v>
      </c>
      <c r="D60" s="11"/>
      <c r="E60" s="11"/>
      <c r="F60" s="11"/>
      <c r="G60" s="11"/>
      <c r="H60" s="12">
        <v>4.3400000000000001E-3</v>
      </c>
      <c r="I60" s="18">
        <v>1.2999999999999999E-3</v>
      </c>
      <c r="J60" s="11"/>
      <c r="K60" s="11"/>
      <c r="L60" s="12">
        <v>1.498E-2</v>
      </c>
      <c r="M60" s="18">
        <v>3.8999999999999998E-3</v>
      </c>
      <c r="N60" s="11"/>
      <c r="O60" s="12">
        <v>4.3400000000000001E-3</v>
      </c>
      <c r="P60" s="18">
        <v>1.1000000000000001E-3</v>
      </c>
      <c r="Q60" s="11"/>
    </row>
    <row r="61" spans="1:17" s="9" customFormat="1" ht="30" customHeight="1">
      <c r="A61" s="6" t="s">
        <v>89</v>
      </c>
      <c r="B61" s="11" t="s">
        <v>88</v>
      </c>
      <c r="C61" s="7">
        <v>26</v>
      </c>
      <c r="D61" s="11"/>
      <c r="E61" s="11"/>
      <c r="F61" s="11"/>
      <c r="G61" s="11"/>
      <c r="H61" s="12">
        <v>0.23200999999999999</v>
      </c>
      <c r="I61" s="18">
        <v>7.0099999999999996E-2</v>
      </c>
      <c r="J61" s="11"/>
      <c r="K61" s="11"/>
      <c r="L61" s="12">
        <v>0.25048999999999999</v>
      </c>
      <c r="M61" s="18">
        <v>6.5000000000000002E-2</v>
      </c>
      <c r="N61" s="11"/>
      <c r="O61" s="12">
        <v>0.23200999999999999</v>
      </c>
      <c r="P61" s="18">
        <v>6.13E-2</v>
      </c>
      <c r="Q61" s="11"/>
    </row>
    <row r="62" spans="1:17" s="9" customFormat="1" ht="30" customHeight="1">
      <c r="A62" s="6" t="s">
        <v>91</v>
      </c>
      <c r="B62" s="11" t="s">
        <v>92</v>
      </c>
      <c r="C62" s="7">
        <v>27</v>
      </c>
      <c r="D62" s="11"/>
      <c r="E62" s="11"/>
      <c r="F62" s="11"/>
      <c r="G62" s="11"/>
      <c r="H62" s="12">
        <v>2.266E-2</v>
      </c>
      <c r="I62" s="18">
        <v>6.7999999999999996E-3</v>
      </c>
      <c r="J62" s="11"/>
      <c r="K62" s="11"/>
      <c r="L62" s="12">
        <v>2.8410000000000001E-2</v>
      </c>
      <c r="M62" s="18">
        <v>7.4000000000000003E-3</v>
      </c>
      <c r="N62" s="11"/>
      <c r="O62" s="12">
        <v>2.266E-2</v>
      </c>
      <c r="P62" s="18">
        <v>6.0000000000000001E-3</v>
      </c>
      <c r="Q62" s="11"/>
    </row>
    <row r="63" spans="1:17" s="9" customFormat="1" ht="30" hidden="1" customHeight="1">
      <c r="A63" s="6"/>
      <c r="B63" s="11"/>
      <c r="C63" s="7"/>
      <c r="D63" s="11"/>
      <c r="E63" s="11"/>
      <c r="F63" s="11"/>
      <c r="G63" s="11"/>
      <c r="H63" s="12"/>
      <c r="I63" s="18"/>
      <c r="J63" s="11"/>
      <c r="K63" s="11"/>
      <c r="L63" s="12"/>
      <c r="M63" s="18"/>
      <c r="N63" s="11"/>
      <c r="O63" s="12"/>
      <c r="P63" s="18"/>
      <c r="Q63" s="11"/>
    </row>
    <row r="64" spans="1:17" s="9" customFormat="1" ht="18" customHeight="1">
      <c r="A64" s="6" t="s">
        <v>93</v>
      </c>
      <c r="B64" s="11" t="s">
        <v>90</v>
      </c>
      <c r="C64" s="7">
        <v>28</v>
      </c>
      <c r="D64" s="11"/>
      <c r="E64" s="11"/>
      <c r="F64" s="11"/>
      <c r="G64" s="11"/>
      <c r="H64" s="12">
        <v>0.50082000000000004</v>
      </c>
      <c r="I64" s="18">
        <v>0.15129999999999999</v>
      </c>
      <c r="J64" s="11"/>
      <c r="K64" s="11"/>
      <c r="L64" s="12">
        <v>0.32191999999999998</v>
      </c>
      <c r="M64" s="18">
        <v>8.3599999999999994E-2</v>
      </c>
      <c r="N64" s="11"/>
      <c r="O64" s="12">
        <v>0.50082000000000004</v>
      </c>
      <c r="P64" s="18">
        <v>0.13239999999999999</v>
      </c>
      <c r="Q64" s="11"/>
    </row>
    <row r="65" spans="1:17" ht="15.75" customHeight="1">
      <c r="A65" s="30" t="s">
        <v>97</v>
      </c>
      <c r="B65" s="30"/>
      <c r="C65" s="30"/>
      <c r="D65" s="30"/>
      <c r="E65" s="30"/>
      <c r="F65" s="30"/>
      <c r="G65" s="32" t="s">
        <v>46</v>
      </c>
      <c r="H65" s="32"/>
      <c r="I65" s="32"/>
      <c r="J65" s="32"/>
      <c r="K65" s="32" t="s">
        <v>98</v>
      </c>
      <c r="L65" s="32"/>
      <c r="M65" s="32"/>
      <c r="N65" s="32"/>
      <c r="O65" s="32"/>
      <c r="P65" s="32"/>
      <c r="Q65" s="32"/>
    </row>
    <row r="66" spans="1:17">
      <c r="A66" s="31" t="s">
        <v>45</v>
      </c>
      <c r="B66" s="31"/>
      <c r="C66" s="31"/>
      <c r="D66" s="31"/>
      <c r="E66" s="31"/>
      <c r="F66" s="31"/>
      <c r="G66" s="31" t="s">
        <v>47</v>
      </c>
      <c r="H66" s="31"/>
      <c r="I66" s="31"/>
      <c r="J66" s="31"/>
      <c r="K66" s="31" t="s">
        <v>48</v>
      </c>
      <c r="L66" s="31"/>
      <c r="M66" s="31"/>
      <c r="N66" s="31"/>
      <c r="O66" s="31"/>
      <c r="P66" s="31"/>
      <c r="Q66" s="31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>
      <c r="A68" s="3"/>
    </row>
    <row r="69" spans="1:17">
      <c r="A69" s="27" t="s">
        <v>49</v>
      </c>
      <c r="B69" s="28"/>
    </row>
    <row r="70" spans="1:17" ht="32.25" customHeight="1">
      <c r="A70" s="8" t="s">
        <v>50</v>
      </c>
      <c r="B70" s="27" t="s">
        <v>51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7">
      <c r="A71" s="5"/>
    </row>
  </sheetData>
  <mergeCells count="115">
    <mergeCell ref="A66:F66"/>
    <mergeCell ref="G66:J66"/>
    <mergeCell ref="K66:Q66"/>
    <mergeCell ref="A69:B69"/>
    <mergeCell ref="B70:P70"/>
    <mergeCell ref="F57:G57"/>
    <mergeCell ref="J57:K57"/>
    <mergeCell ref="F58:G58"/>
    <mergeCell ref="J58:K58"/>
    <mergeCell ref="A65:F65"/>
    <mergeCell ref="G65:J65"/>
    <mergeCell ref="K65:Q65"/>
    <mergeCell ref="F54:G54"/>
    <mergeCell ref="J54:K54"/>
    <mergeCell ref="F55:G55"/>
    <mergeCell ref="J55:K55"/>
    <mergeCell ref="F56:G56"/>
    <mergeCell ref="J56:K56"/>
    <mergeCell ref="F51:G51"/>
    <mergeCell ref="J51:K51"/>
    <mergeCell ref="F52:G52"/>
    <mergeCell ref="J52:K52"/>
    <mergeCell ref="F53:G53"/>
    <mergeCell ref="J53:K53"/>
    <mergeCell ref="F48:G48"/>
    <mergeCell ref="J48:K48"/>
    <mergeCell ref="F49:G49"/>
    <mergeCell ref="J49:K49"/>
    <mergeCell ref="F50:G50"/>
    <mergeCell ref="J50:K50"/>
    <mergeCell ref="F45:G45"/>
    <mergeCell ref="J45:K45"/>
    <mergeCell ref="F46:G46"/>
    <mergeCell ref="J46:K46"/>
    <mergeCell ref="F47:G47"/>
    <mergeCell ref="J47:K47"/>
    <mergeCell ref="F42:G42"/>
    <mergeCell ref="J42:K42"/>
    <mergeCell ref="F43:G43"/>
    <mergeCell ref="J43:K43"/>
    <mergeCell ref="F44:G44"/>
    <mergeCell ref="J44:K44"/>
    <mergeCell ref="F39:G39"/>
    <mergeCell ref="J39:K39"/>
    <mergeCell ref="F40:G40"/>
    <mergeCell ref="J40:K40"/>
    <mergeCell ref="F41:G41"/>
    <mergeCell ref="J41:K41"/>
    <mergeCell ref="F36:G36"/>
    <mergeCell ref="J36:K36"/>
    <mergeCell ref="F37:G37"/>
    <mergeCell ref="J37:K37"/>
    <mergeCell ref="F38:G38"/>
    <mergeCell ref="J38:K38"/>
    <mergeCell ref="F33:G33"/>
    <mergeCell ref="J33:K33"/>
    <mergeCell ref="F34:G34"/>
    <mergeCell ref="J34:K34"/>
    <mergeCell ref="F35:G35"/>
    <mergeCell ref="J35:K35"/>
    <mergeCell ref="F30:G30"/>
    <mergeCell ref="J30:K30"/>
    <mergeCell ref="F31:G31"/>
    <mergeCell ref="J31:K31"/>
    <mergeCell ref="F32:G32"/>
    <mergeCell ref="J32:K32"/>
    <mergeCell ref="F26:G26"/>
    <mergeCell ref="J26:K26"/>
    <mergeCell ref="F27:G27"/>
    <mergeCell ref="F28:G28"/>
    <mergeCell ref="J28:K28"/>
    <mergeCell ref="F29:G29"/>
    <mergeCell ref="J29:K29"/>
    <mergeCell ref="F22:G22"/>
    <mergeCell ref="F23:G23"/>
    <mergeCell ref="J23:K23"/>
    <mergeCell ref="F24:G24"/>
    <mergeCell ref="J24:K24"/>
    <mergeCell ref="F25:G25"/>
    <mergeCell ref="J25:K25"/>
    <mergeCell ref="F18:G18"/>
    <mergeCell ref="J18:K18"/>
    <mergeCell ref="F19:G19"/>
    <mergeCell ref="J19:K19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F13:G13"/>
    <mergeCell ref="J13:K13"/>
    <mergeCell ref="F14:G14"/>
    <mergeCell ref="J14:K14"/>
    <mergeCell ref="J8:K8"/>
    <mergeCell ref="F9:G9"/>
    <mergeCell ref="J9:K9"/>
    <mergeCell ref="F10:G10"/>
    <mergeCell ref="J10:K10"/>
    <mergeCell ref="F11:G11"/>
    <mergeCell ref="J11:K11"/>
    <mergeCell ref="L1:Q2"/>
    <mergeCell ref="A4:P5"/>
    <mergeCell ref="B6:B8"/>
    <mergeCell ref="C6:C8"/>
    <mergeCell ref="D6:K6"/>
    <mergeCell ref="L6:N7"/>
    <mergeCell ref="O6:Q7"/>
    <mergeCell ref="D7:G7"/>
    <mergeCell ref="H7:K7"/>
    <mergeCell ref="F8:G8"/>
  </mergeCells>
  <pageMargins left="1.299212598425197" right="0.70866141732283472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71"/>
  <sheetViews>
    <sheetView view="pageBreakPreview" topLeftCell="A4" zoomScale="96" zoomScaleSheetLayoutView="96" workbookViewId="0">
      <selection activeCell="O10" sqref="O10"/>
    </sheetView>
  </sheetViews>
  <sheetFormatPr defaultRowHeight="15"/>
  <cols>
    <col min="1" max="1" width="8.85546875" customWidth="1"/>
    <col min="2" max="2" width="22.42578125" customWidth="1"/>
    <col min="4" max="7" width="0" hidden="1" customWidth="1"/>
    <col min="9" max="9" width="10" bestFit="1" customWidth="1"/>
    <col min="10" max="11" width="0" hidden="1" customWidth="1"/>
    <col min="13" max="13" width="10.42578125" bestFit="1" customWidth="1"/>
    <col min="14" max="14" width="0" hidden="1" customWidth="1"/>
    <col min="17" max="17" width="0" hidden="1" customWidth="1"/>
  </cols>
  <sheetData>
    <row r="1" spans="1:17" ht="15" customHeight="1">
      <c r="L1" s="29" t="s">
        <v>100</v>
      </c>
      <c r="M1" s="29"/>
      <c r="N1" s="29"/>
      <c r="O1" s="29"/>
      <c r="P1" s="29"/>
      <c r="Q1" s="29"/>
    </row>
    <row r="2" spans="1:17" ht="89.25" customHeight="1">
      <c r="L2" s="29"/>
      <c r="M2" s="29"/>
      <c r="N2" s="29"/>
      <c r="O2" s="29"/>
      <c r="P2" s="29"/>
      <c r="Q2" s="29"/>
    </row>
    <row r="3" spans="1:17" ht="18.75">
      <c r="A3" s="1"/>
    </row>
    <row r="4" spans="1:17" ht="15" customHeight="1">
      <c r="A4" s="23" t="s">
        <v>115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25"/>
    </row>
    <row r="5" spans="1:17" ht="40.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5.75">
      <c r="A6" s="7" t="s">
        <v>0</v>
      </c>
      <c r="B6" s="20" t="s">
        <v>2</v>
      </c>
      <c r="C6" s="20" t="s">
        <v>3</v>
      </c>
      <c r="D6" s="20" t="s">
        <v>4</v>
      </c>
      <c r="E6" s="20"/>
      <c r="F6" s="20"/>
      <c r="G6" s="20"/>
      <c r="H6" s="20"/>
      <c r="I6" s="20"/>
      <c r="J6" s="20"/>
      <c r="K6" s="20"/>
      <c r="L6" s="20" t="s">
        <v>5</v>
      </c>
      <c r="M6" s="20"/>
      <c r="N6" s="20"/>
      <c r="O6" s="20" t="s">
        <v>103</v>
      </c>
      <c r="P6" s="20"/>
      <c r="Q6" s="20"/>
    </row>
    <row r="7" spans="1:17" ht="38.25" customHeight="1">
      <c r="A7" s="7" t="s">
        <v>1</v>
      </c>
      <c r="B7" s="20"/>
      <c r="C7" s="20"/>
      <c r="D7" s="20" t="s">
        <v>6</v>
      </c>
      <c r="E7" s="20"/>
      <c r="F7" s="20"/>
      <c r="G7" s="20"/>
      <c r="H7" s="20" t="s">
        <v>102</v>
      </c>
      <c r="I7" s="20"/>
      <c r="J7" s="20"/>
      <c r="K7" s="20"/>
      <c r="L7" s="20"/>
      <c r="M7" s="20"/>
      <c r="N7" s="20"/>
      <c r="O7" s="20"/>
      <c r="P7" s="20"/>
      <c r="Q7" s="20"/>
    </row>
    <row r="8" spans="1:17" ht="25.5">
      <c r="A8" s="17"/>
      <c r="B8" s="20"/>
      <c r="C8" s="20"/>
      <c r="D8" s="7" t="s">
        <v>7</v>
      </c>
      <c r="E8" s="7" t="s">
        <v>111</v>
      </c>
      <c r="F8" s="20" t="s">
        <v>8</v>
      </c>
      <c r="G8" s="20"/>
      <c r="H8" s="7" t="s">
        <v>7</v>
      </c>
      <c r="I8" s="7" t="s">
        <v>111</v>
      </c>
      <c r="J8" s="20" t="s">
        <v>8</v>
      </c>
      <c r="K8" s="20"/>
      <c r="L8" s="7" t="s">
        <v>7</v>
      </c>
      <c r="M8" s="7" t="s">
        <v>111</v>
      </c>
      <c r="N8" s="7" t="s">
        <v>8</v>
      </c>
      <c r="O8" s="7" t="s">
        <v>7</v>
      </c>
      <c r="P8" s="7" t="s">
        <v>111</v>
      </c>
      <c r="Q8" s="7" t="s">
        <v>8</v>
      </c>
    </row>
    <row r="9" spans="1:17">
      <c r="A9" s="7" t="s">
        <v>9</v>
      </c>
      <c r="B9" s="7" t="s">
        <v>10</v>
      </c>
      <c r="C9" s="7" t="s">
        <v>11</v>
      </c>
      <c r="D9" s="7">
        <v>1</v>
      </c>
      <c r="E9" s="7">
        <v>2</v>
      </c>
      <c r="F9" s="20">
        <v>3</v>
      </c>
      <c r="G9" s="20"/>
      <c r="H9" s="7">
        <v>4</v>
      </c>
      <c r="I9" s="7">
        <v>5</v>
      </c>
      <c r="J9" s="20">
        <v>6</v>
      </c>
      <c r="K9" s="20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</row>
    <row r="10" spans="1:17" s="19" customFormat="1" ht="64.5" customHeight="1">
      <c r="A10" s="15"/>
      <c r="B10" s="14" t="s">
        <v>12</v>
      </c>
      <c r="C10" s="13">
        <v>1</v>
      </c>
      <c r="D10" s="15"/>
      <c r="E10" s="15"/>
      <c r="F10" s="22"/>
      <c r="G10" s="22"/>
      <c r="H10" s="16">
        <f>H11+H16+H17+H43+H53+H57+H48</f>
        <v>11.508693000000003</v>
      </c>
      <c r="I10" s="16">
        <f>I11+I16+I17+I43+I53+I57+I48</f>
        <v>17.119500000000002</v>
      </c>
      <c r="J10" s="22"/>
      <c r="K10" s="22"/>
      <c r="L10" s="16">
        <f>L11+L16+L17+L53+L57+L48</f>
        <v>20.55489</v>
      </c>
      <c r="M10" s="16">
        <f>M11+M16+M17+M53+M57+M48</f>
        <v>29.322300000000002</v>
      </c>
      <c r="N10" s="15">
        <f t="shared" ref="N10:P10" si="0">N11+N16+N17+N53+N57+N48</f>
        <v>0</v>
      </c>
      <c r="O10" s="16">
        <f t="shared" si="0"/>
        <v>22.518090000000001</v>
      </c>
      <c r="P10" s="16">
        <f t="shared" si="0"/>
        <v>33.509099999999997</v>
      </c>
      <c r="Q10" s="15"/>
    </row>
    <row r="11" spans="1:17" s="9" customFormat="1" ht="51.75" customHeight="1">
      <c r="A11" s="7">
        <v>1</v>
      </c>
      <c r="B11" s="10" t="s">
        <v>13</v>
      </c>
      <c r="C11" s="7">
        <v>2</v>
      </c>
      <c r="D11" s="11"/>
      <c r="E11" s="11"/>
      <c r="F11" s="21"/>
      <c r="G11" s="21"/>
      <c r="H11" s="12">
        <f>SUM(H12:H15)</f>
        <v>8.7590800000000009</v>
      </c>
      <c r="I11" s="18">
        <f>SUM(I12:I15)</f>
        <v>13.030000000000001</v>
      </c>
      <c r="J11" s="21"/>
      <c r="K11" s="21"/>
      <c r="L11" s="12">
        <f>L12+L13+L14</f>
        <v>19.66113</v>
      </c>
      <c r="M11" s="18">
        <f>M12+M13+M14</f>
        <v>28.0472</v>
      </c>
      <c r="N11" s="12">
        <f t="shared" ref="N11:P11" si="1">N12+N13+N14</f>
        <v>0</v>
      </c>
      <c r="O11" s="12">
        <f t="shared" si="1"/>
        <v>19.762880000000003</v>
      </c>
      <c r="P11" s="18">
        <f t="shared" si="1"/>
        <v>29.409000000000002</v>
      </c>
      <c r="Q11" s="11"/>
    </row>
    <row r="12" spans="1:17" s="9" customFormat="1" ht="12.75">
      <c r="A12" s="6" t="s">
        <v>52</v>
      </c>
      <c r="B12" s="10" t="s">
        <v>14</v>
      </c>
      <c r="C12" s="7">
        <v>3</v>
      </c>
      <c r="D12" s="11"/>
      <c r="E12" s="11"/>
      <c r="F12" s="21"/>
      <c r="G12" s="21"/>
      <c r="H12" s="12">
        <v>7.1712699999999998</v>
      </c>
      <c r="I12" s="18">
        <v>10.67</v>
      </c>
      <c r="J12" s="21"/>
      <c r="K12" s="21"/>
      <c r="L12" s="12">
        <v>16.13683</v>
      </c>
      <c r="M12" s="18">
        <v>23.0197</v>
      </c>
      <c r="N12" s="11"/>
      <c r="O12" s="12">
        <v>16.221900000000002</v>
      </c>
      <c r="P12" s="18">
        <v>24.139700000000001</v>
      </c>
      <c r="Q12" s="11"/>
    </row>
    <row r="13" spans="1:17" s="9" customFormat="1" ht="51">
      <c r="A13" s="6" t="s">
        <v>53</v>
      </c>
      <c r="B13" s="10" t="s">
        <v>15</v>
      </c>
      <c r="C13" s="7">
        <v>4</v>
      </c>
      <c r="D13" s="11"/>
      <c r="E13" s="11"/>
      <c r="F13" s="21"/>
      <c r="G13" s="21"/>
      <c r="H13" s="12">
        <v>1.4814000000000001</v>
      </c>
      <c r="I13" s="18">
        <v>2.2000000000000002</v>
      </c>
      <c r="J13" s="21"/>
      <c r="K13" s="21"/>
      <c r="L13" s="12">
        <v>3.4273500000000001</v>
      </c>
      <c r="M13" s="18">
        <v>4.8891999999999998</v>
      </c>
      <c r="N13" s="11"/>
      <c r="O13" s="12">
        <v>3.4345699999999999</v>
      </c>
      <c r="P13" s="18">
        <v>5.1109999999999998</v>
      </c>
      <c r="Q13" s="11"/>
    </row>
    <row r="14" spans="1:17" s="9" customFormat="1" ht="25.5">
      <c r="A14" s="6" t="s">
        <v>54</v>
      </c>
      <c r="B14" s="10" t="s">
        <v>16</v>
      </c>
      <c r="C14" s="7">
        <v>5</v>
      </c>
      <c r="D14" s="11"/>
      <c r="E14" s="11"/>
      <c r="F14" s="21"/>
      <c r="G14" s="21"/>
      <c r="H14" s="12">
        <v>0.10641</v>
      </c>
      <c r="I14" s="18">
        <v>0.16</v>
      </c>
      <c r="J14" s="21"/>
      <c r="K14" s="21"/>
      <c r="L14" s="12">
        <v>9.6949999999999995E-2</v>
      </c>
      <c r="M14" s="18">
        <v>0.13830000000000001</v>
      </c>
      <c r="N14" s="11"/>
      <c r="O14" s="12">
        <v>0.10641</v>
      </c>
      <c r="P14" s="18">
        <v>0.1583</v>
      </c>
      <c r="Q14" s="11"/>
    </row>
    <row r="15" spans="1:17" s="9" customFormat="1" ht="25.5" hidden="1">
      <c r="A15" s="6" t="s">
        <v>17</v>
      </c>
      <c r="B15" s="10" t="s">
        <v>18</v>
      </c>
      <c r="C15" s="11"/>
      <c r="D15" s="11"/>
      <c r="E15" s="11"/>
      <c r="F15" s="21"/>
      <c r="G15" s="21"/>
      <c r="H15" s="12"/>
      <c r="I15" s="18"/>
      <c r="J15" s="21"/>
      <c r="K15" s="21"/>
      <c r="L15" s="12"/>
      <c r="M15" s="18"/>
      <c r="N15" s="11"/>
      <c r="O15" s="12"/>
      <c r="P15" s="18"/>
      <c r="Q15" s="11"/>
    </row>
    <row r="16" spans="1:17" s="9" customFormat="1" ht="63.75">
      <c r="A16" s="6">
        <v>2</v>
      </c>
      <c r="B16" s="10" t="s">
        <v>19</v>
      </c>
      <c r="C16" s="7">
        <v>6</v>
      </c>
      <c r="D16" s="11"/>
      <c r="E16" s="11"/>
      <c r="F16" s="21"/>
      <c r="G16" s="21"/>
      <c r="H16" s="12">
        <v>0.12428</v>
      </c>
      <c r="I16" s="18">
        <v>0.18490000000000001</v>
      </c>
      <c r="J16" s="21"/>
      <c r="K16" s="21"/>
      <c r="L16" s="12">
        <v>0.49570999999999998</v>
      </c>
      <c r="M16" s="18">
        <v>0.70709999999999995</v>
      </c>
      <c r="N16" s="11"/>
      <c r="O16" s="12">
        <v>0.12428</v>
      </c>
      <c r="P16" s="18">
        <v>0.18490000000000001</v>
      </c>
      <c r="Q16" s="11"/>
    </row>
    <row r="17" spans="1:17" s="9" customFormat="1" ht="89.25">
      <c r="A17" s="6">
        <v>3</v>
      </c>
      <c r="B17" s="10" t="s">
        <v>20</v>
      </c>
      <c r="C17" s="7">
        <v>7</v>
      </c>
      <c r="D17" s="11"/>
      <c r="E17" s="11"/>
      <c r="F17" s="21"/>
      <c r="G17" s="21"/>
      <c r="H17" s="12">
        <f>H18+H27+H28</f>
        <v>1.26641</v>
      </c>
      <c r="I17" s="12">
        <f>I18+I27+I28</f>
        <v>1.8801000000000001</v>
      </c>
      <c r="J17" s="21"/>
      <c r="K17" s="21"/>
      <c r="L17" s="12">
        <f>L18+L27+L28</f>
        <v>0.18445</v>
      </c>
      <c r="M17" s="12">
        <f t="shared" ref="M17:P17" si="2">M18+M27+M28</f>
        <v>0.26319999999999999</v>
      </c>
      <c r="N17" s="12">
        <f t="shared" si="2"/>
        <v>0</v>
      </c>
      <c r="O17" s="12">
        <f t="shared" si="2"/>
        <v>1.26641</v>
      </c>
      <c r="P17" s="12">
        <f t="shared" si="2"/>
        <v>1.8847</v>
      </c>
      <c r="Q17" s="11"/>
    </row>
    <row r="18" spans="1:17" s="9" customFormat="1" ht="25.5">
      <c r="A18" s="6" t="s">
        <v>55</v>
      </c>
      <c r="B18" s="10" t="s">
        <v>21</v>
      </c>
      <c r="C18" s="7">
        <v>8</v>
      </c>
      <c r="D18" s="11"/>
      <c r="E18" s="11"/>
      <c r="F18" s="21"/>
      <c r="G18" s="21"/>
      <c r="H18" s="12">
        <f>SUM(H19:H26)</f>
        <v>0.75936999999999999</v>
      </c>
      <c r="I18" s="18">
        <f>SUM(I19:I26)</f>
        <v>1.1301000000000001</v>
      </c>
      <c r="J18" s="21"/>
      <c r="K18" s="21"/>
      <c r="L18" s="12">
        <f>SUM(L19:L26)</f>
        <v>9.8040000000000002E-2</v>
      </c>
      <c r="M18" s="18">
        <f>SUM(M19:M26)</f>
        <v>0.1399</v>
      </c>
      <c r="N18" s="12">
        <f>N19+N22</f>
        <v>0</v>
      </c>
      <c r="O18" s="12">
        <f>SUM(O19:O26)</f>
        <v>0.75936999999999999</v>
      </c>
      <c r="P18" s="18">
        <f>SUM(P19:P26)</f>
        <v>1.1301000000000001</v>
      </c>
      <c r="Q18" s="11"/>
    </row>
    <row r="19" spans="1:17" s="9" customFormat="1" ht="25.5">
      <c r="A19" s="6" t="s">
        <v>59</v>
      </c>
      <c r="B19" s="10" t="s">
        <v>105</v>
      </c>
      <c r="C19" s="7">
        <v>9</v>
      </c>
      <c r="D19" s="11"/>
      <c r="E19" s="11"/>
      <c r="F19" s="21"/>
      <c r="G19" s="21"/>
      <c r="H19" s="12">
        <v>0.11065</v>
      </c>
      <c r="I19" s="18">
        <v>0.16470000000000001</v>
      </c>
      <c r="J19" s="21"/>
      <c r="K19" s="21"/>
      <c r="L19" s="12">
        <v>6.7360000000000003E-2</v>
      </c>
      <c r="M19" s="18">
        <v>9.6100000000000005E-2</v>
      </c>
      <c r="N19" s="11"/>
      <c r="O19" s="12">
        <v>0.11065</v>
      </c>
      <c r="P19" s="18">
        <v>0.16470000000000001</v>
      </c>
      <c r="Q19" s="11"/>
    </row>
    <row r="20" spans="1:17" s="9" customFormat="1" ht="12.75">
      <c r="A20" s="6" t="s">
        <v>60</v>
      </c>
      <c r="B20" s="10" t="s">
        <v>106</v>
      </c>
      <c r="C20" s="7">
        <v>10</v>
      </c>
      <c r="D20" s="11"/>
      <c r="E20" s="11"/>
      <c r="F20" s="11"/>
      <c r="G20" s="11"/>
      <c r="H20" s="12">
        <v>2.2100000000000002E-3</v>
      </c>
      <c r="I20" s="18">
        <v>3.3E-3</v>
      </c>
      <c r="J20" s="11"/>
      <c r="K20" s="11"/>
      <c r="L20" s="12"/>
      <c r="M20" s="18"/>
      <c r="N20" s="11"/>
      <c r="O20" s="12">
        <v>2.2100000000000002E-3</v>
      </c>
      <c r="P20" s="18">
        <v>3.3E-3</v>
      </c>
      <c r="Q20" s="11"/>
    </row>
    <row r="21" spans="1:17" s="9" customFormat="1" ht="12.75">
      <c r="A21" s="6" t="s">
        <v>61</v>
      </c>
      <c r="B21" s="10" t="s">
        <v>108</v>
      </c>
      <c r="C21" s="7">
        <v>11</v>
      </c>
      <c r="D21" s="11"/>
      <c r="E21" s="11"/>
      <c r="F21" s="21"/>
      <c r="G21" s="21"/>
      <c r="H21" s="12">
        <v>8.5309999999999997E-2</v>
      </c>
      <c r="I21" s="18">
        <v>0.12690000000000001</v>
      </c>
      <c r="J21" s="21"/>
      <c r="K21" s="21"/>
      <c r="L21" s="12"/>
      <c r="M21" s="18"/>
      <c r="N21" s="11"/>
      <c r="O21" s="12">
        <v>8.5309999999999997E-2</v>
      </c>
      <c r="P21" s="18">
        <v>0.12690000000000001</v>
      </c>
      <c r="Q21" s="11"/>
    </row>
    <row r="22" spans="1:17" s="9" customFormat="1" ht="12.75">
      <c r="A22" s="6" t="s">
        <v>62</v>
      </c>
      <c r="B22" s="10" t="s">
        <v>84</v>
      </c>
      <c r="C22" s="7">
        <v>12</v>
      </c>
      <c r="D22" s="11"/>
      <c r="E22" s="11"/>
      <c r="F22" s="21"/>
      <c r="G22" s="21"/>
      <c r="H22" s="12">
        <v>2.197E-2</v>
      </c>
      <c r="I22" s="18">
        <v>3.27E-2</v>
      </c>
      <c r="J22" s="11"/>
      <c r="K22" s="11"/>
      <c r="L22" s="12">
        <v>3.0679999999999999E-2</v>
      </c>
      <c r="M22" s="18">
        <v>4.3799999999999999E-2</v>
      </c>
      <c r="N22" s="11"/>
      <c r="O22" s="12">
        <v>2.197E-2</v>
      </c>
      <c r="P22" s="18">
        <v>3.27E-2</v>
      </c>
      <c r="Q22" s="11"/>
    </row>
    <row r="23" spans="1:17" s="9" customFormat="1" ht="12.75" hidden="1">
      <c r="A23" s="6" t="s">
        <v>62</v>
      </c>
      <c r="B23" s="10" t="s">
        <v>22</v>
      </c>
      <c r="C23" s="7">
        <v>12</v>
      </c>
      <c r="D23" s="11"/>
      <c r="E23" s="11"/>
      <c r="F23" s="21"/>
      <c r="G23" s="21"/>
      <c r="H23" s="12"/>
      <c r="I23" s="18"/>
      <c r="J23" s="21"/>
      <c r="K23" s="21"/>
      <c r="L23" s="12"/>
      <c r="M23" s="18"/>
      <c r="N23" s="11"/>
      <c r="O23" s="12"/>
      <c r="P23" s="18"/>
      <c r="Q23" s="11"/>
    </row>
    <row r="24" spans="1:17" s="9" customFormat="1" ht="12.75" hidden="1">
      <c r="A24" s="6" t="s">
        <v>63</v>
      </c>
      <c r="B24" s="10" t="s">
        <v>23</v>
      </c>
      <c r="C24" s="7">
        <v>13</v>
      </c>
      <c r="D24" s="11"/>
      <c r="E24" s="11"/>
      <c r="F24" s="21"/>
      <c r="G24" s="21"/>
      <c r="H24" s="12"/>
      <c r="I24" s="18"/>
      <c r="J24" s="21"/>
      <c r="K24" s="21"/>
      <c r="L24" s="12"/>
      <c r="M24" s="18"/>
      <c r="N24" s="11"/>
      <c r="O24" s="12"/>
      <c r="P24" s="18"/>
      <c r="Q24" s="11"/>
    </row>
    <row r="25" spans="1:17" s="9" customFormat="1" ht="12.75">
      <c r="A25" s="6" t="s">
        <v>63</v>
      </c>
      <c r="B25" s="10" t="s">
        <v>107</v>
      </c>
      <c r="C25" s="7">
        <v>13</v>
      </c>
      <c r="D25" s="11"/>
      <c r="E25" s="11"/>
      <c r="F25" s="21"/>
      <c r="G25" s="21"/>
      <c r="H25" s="12">
        <v>0.43159999999999998</v>
      </c>
      <c r="I25" s="18">
        <v>0.64229999999999998</v>
      </c>
      <c r="J25" s="21"/>
      <c r="K25" s="21"/>
      <c r="L25" s="12"/>
      <c r="M25" s="18"/>
      <c r="N25" s="11"/>
      <c r="O25" s="12">
        <v>0.43159999999999998</v>
      </c>
      <c r="P25" s="18">
        <v>0.64229999999999998</v>
      </c>
      <c r="Q25" s="11"/>
    </row>
    <row r="26" spans="1:17" s="9" customFormat="1" ht="38.25">
      <c r="A26" s="6" t="s">
        <v>64</v>
      </c>
      <c r="B26" s="10" t="s">
        <v>24</v>
      </c>
      <c r="C26" s="7">
        <v>14</v>
      </c>
      <c r="D26" s="11"/>
      <c r="E26" s="11"/>
      <c r="F26" s="21"/>
      <c r="G26" s="21"/>
      <c r="H26" s="12">
        <f>0.05087+0.02152+0.00269+0.0018+0.03075</f>
        <v>0.10762999999999999</v>
      </c>
      <c r="I26" s="18">
        <f>0.0757+0.032+0.004+0.0027+0.0458</f>
        <v>0.16020000000000001</v>
      </c>
      <c r="J26" s="21"/>
      <c r="K26" s="21"/>
      <c r="L26" s="12"/>
      <c r="M26" s="18"/>
      <c r="N26" s="11"/>
      <c r="O26" s="12">
        <f>0.05087+0.02152+0.00269+0.0018+0.03075</f>
        <v>0.10762999999999999</v>
      </c>
      <c r="P26" s="18">
        <f>0.0757+0.032+0.004+0.0027+0.0458</f>
        <v>0.16020000000000001</v>
      </c>
      <c r="Q26" s="11"/>
    </row>
    <row r="27" spans="1:17" s="9" customFormat="1" ht="63.75">
      <c r="A27" s="6" t="s">
        <v>56</v>
      </c>
      <c r="B27" s="10" t="s">
        <v>25</v>
      </c>
      <c r="C27" s="7">
        <v>15</v>
      </c>
      <c r="D27" s="11"/>
      <c r="E27" s="11"/>
      <c r="F27" s="21"/>
      <c r="G27" s="21"/>
      <c r="H27" s="12">
        <f>0.46937+0.00772</f>
        <v>0.47709000000000001</v>
      </c>
      <c r="I27" s="18">
        <f>0.6985+0.0115</f>
        <v>0.71</v>
      </c>
      <c r="J27" s="11"/>
      <c r="K27" s="11"/>
      <c r="L27" s="12"/>
      <c r="M27" s="18"/>
      <c r="N27" s="11"/>
      <c r="O27" s="12">
        <f>0.46937+0.00772</f>
        <v>0.47709000000000001</v>
      </c>
      <c r="P27" s="18">
        <f>0.6985+0.0115</f>
        <v>0.71</v>
      </c>
      <c r="Q27" s="11"/>
    </row>
    <row r="28" spans="1:17" s="9" customFormat="1" ht="63.75">
      <c r="A28" s="6" t="s">
        <v>57</v>
      </c>
      <c r="B28" s="10" t="s">
        <v>26</v>
      </c>
      <c r="C28" s="7">
        <v>16</v>
      </c>
      <c r="D28" s="11"/>
      <c r="E28" s="11"/>
      <c r="F28" s="21"/>
      <c r="G28" s="21"/>
      <c r="H28" s="12">
        <v>2.9950000000000001E-2</v>
      </c>
      <c r="I28" s="18">
        <v>0.04</v>
      </c>
      <c r="J28" s="21"/>
      <c r="K28" s="21"/>
      <c r="L28" s="12">
        <v>8.6410000000000001E-2</v>
      </c>
      <c r="M28" s="18">
        <v>0.12330000000000001</v>
      </c>
      <c r="N28" s="11"/>
      <c r="O28" s="12">
        <v>2.9950000000000001E-2</v>
      </c>
      <c r="P28" s="18">
        <v>4.4600000000000001E-2</v>
      </c>
      <c r="Q28" s="11"/>
    </row>
    <row r="29" spans="1:17" s="9" customFormat="1" ht="63.75" hidden="1">
      <c r="A29" s="6" t="s">
        <v>58</v>
      </c>
      <c r="B29" s="10" t="s">
        <v>27</v>
      </c>
      <c r="C29" s="7">
        <v>18</v>
      </c>
      <c r="D29" s="11"/>
      <c r="E29" s="11"/>
      <c r="F29" s="21"/>
      <c r="G29" s="21"/>
      <c r="H29" s="12"/>
      <c r="I29" s="18"/>
      <c r="J29" s="21"/>
      <c r="K29" s="21"/>
      <c r="L29" s="12"/>
      <c r="M29" s="18"/>
      <c r="N29" s="11"/>
      <c r="O29" s="12"/>
      <c r="P29" s="18"/>
      <c r="Q29" s="11"/>
    </row>
    <row r="30" spans="1:17" s="9" customFormat="1" ht="51" hidden="1" customHeight="1" thickBot="1">
      <c r="A30" s="6">
        <v>4</v>
      </c>
      <c r="B30" s="10" t="s">
        <v>28</v>
      </c>
      <c r="C30" s="7">
        <v>19</v>
      </c>
      <c r="D30" s="11"/>
      <c r="E30" s="11"/>
      <c r="F30" s="21"/>
      <c r="G30" s="21"/>
      <c r="H30" s="12"/>
      <c r="I30" s="18"/>
      <c r="J30" s="21"/>
      <c r="K30" s="21"/>
      <c r="L30" s="12"/>
      <c r="M30" s="18"/>
      <c r="N30" s="11"/>
      <c r="O30" s="12"/>
      <c r="P30" s="18"/>
      <c r="Q30" s="11"/>
    </row>
    <row r="31" spans="1:17" s="9" customFormat="1" ht="31.5" hidden="1" customHeight="1" thickBot="1">
      <c r="A31" s="6">
        <v>5</v>
      </c>
      <c r="B31" s="10" t="s">
        <v>29</v>
      </c>
      <c r="C31" s="7">
        <v>20</v>
      </c>
      <c r="D31" s="11"/>
      <c r="E31" s="11"/>
      <c r="F31" s="21"/>
      <c r="G31" s="21"/>
      <c r="H31" s="12"/>
      <c r="I31" s="18"/>
      <c r="J31" s="21"/>
      <c r="K31" s="21"/>
      <c r="L31" s="12"/>
      <c r="M31" s="18"/>
      <c r="N31" s="11"/>
      <c r="O31" s="12"/>
      <c r="P31" s="18"/>
      <c r="Q31" s="11"/>
    </row>
    <row r="32" spans="1:17" s="9" customFormat="1" ht="31.5" hidden="1" customHeight="1" thickBot="1">
      <c r="A32" s="6" t="s">
        <v>65</v>
      </c>
      <c r="B32" s="11"/>
      <c r="C32" s="7">
        <v>21</v>
      </c>
      <c r="D32" s="11"/>
      <c r="E32" s="11"/>
      <c r="F32" s="21"/>
      <c r="G32" s="21"/>
      <c r="H32" s="12"/>
      <c r="I32" s="18"/>
      <c r="J32" s="21"/>
      <c r="K32" s="21"/>
      <c r="L32" s="12"/>
      <c r="M32" s="18"/>
      <c r="N32" s="11"/>
      <c r="O32" s="12"/>
      <c r="P32" s="18"/>
      <c r="Q32" s="11"/>
    </row>
    <row r="33" spans="1:17" s="9" customFormat="1" ht="31.5" hidden="1" customHeight="1" thickBot="1">
      <c r="A33" s="6" t="s">
        <v>66</v>
      </c>
      <c r="B33" s="11"/>
      <c r="C33" s="7">
        <v>22</v>
      </c>
      <c r="D33" s="11"/>
      <c r="E33" s="11"/>
      <c r="F33" s="21"/>
      <c r="G33" s="21"/>
      <c r="H33" s="12"/>
      <c r="I33" s="18"/>
      <c r="J33" s="21"/>
      <c r="K33" s="21"/>
      <c r="L33" s="12"/>
      <c r="M33" s="18"/>
      <c r="N33" s="11"/>
      <c r="O33" s="12"/>
      <c r="P33" s="18"/>
      <c r="Q33" s="11"/>
    </row>
    <row r="34" spans="1:17" s="9" customFormat="1" ht="31.5" hidden="1" customHeight="1" thickBot="1">
      <c r="A34" s="6" t="s">
        <v>67</v>
      </c>
      <c r="B34" s="11"/>
      <c r="C34" s="7">
        <v>23</v>
      </c>
      <c r="D34" s="11"/>
      <c r="E34" s="11"/>
      <c r="F34" s="21"/>
      <c r="G34" s="21"/>
      <c r="H34" s="12"/>
      <c r="I34" s="18"/>
      <c r="J34" s="21"/>
      <c r="K34" s="21"/>
      <c r="L34" s="12"/>
      <c r="M34" s="18"/>
      <c r="N34" s="11"/>
      <c r="O34" s="12"/>
      <c r="P34" s="18"/>
      <c r="Q34" s="11"/>
    </row>
    <row r="35" spans="1:17" s="9" customFormat="1" ht="45" hidden="1" customHeight="1" thickBot="1">
      <c r="A35" s="7">
        <v>6</v>
      </c>
      <c r="B35" s="10" t="s">
        <v>30</v>
      </c>
      <c r="C35" s="7">
        <v>24</v>
      </c>
      <c r="D35" s="11"/>
      <c r="E35" s="11"/>
      <c r="F35" s="21"/>
      <c r="G35" s="21"/>
      <c r="H35" s="12"/>
      <c r="I35" s="18"/>
      <c r="J35" s="21"/>
      <c r="K35" s="21"/>
      <c r="L35" s="12"/>
      <c r="M35" s="18"/>
      <c r="N35" s="11"/>
      <c r="O35" s="12"/>
      <c r="P35" s="18"/>
      <c r="Q35" s="11"/>
    </row>
    <row r="36" spans="1:17" s="9" customFormat="1" ht="77.25" hidden="1" customHeight="1" thickBot="1">
      <c r="A36" s="7">
        <v>7</v>
      </c>
      <c r="B36" s="10" t="s">
        <v>31</v>
      </c>
      <c r="C36" s="7">
        <v>25</v>
      </c>
      <c r="D36" s="11"/>
      <c r="E36" s="11"/>
      <c r="F36" s="21"/>
      <c r="G36" s="21"/>
      <c r="H36" s="12"/>
      <c r="I36" s="18"/>
      <c r="J36" s="21"/>
      <c r="K36" s="21"/>
      <c r="L36" s="12"/>
      <c r="M36" s="18"/>
      <c r="N36" s="11"/>
      <c r="O36" s="12"/>
      <c r="P36" s="18"/>
      <c r="Q36" s="11"/>
    </row>
    <row r="37" spans="1:17" s="9" customFormat="1" ht="12.75" hidden="1">
      <c r="A37" s="6" t="s">
        <v>68</v>
      </c>
      <c r="B37" s="10" t="s">
        <v>32</v>
      </c>
      <c r="C37" s="7">
        <v>26</v>
      </c>
      <c r="D37" s="11"/>
      <c r="E37" s="11"/>
      <c r="F37" s="21"/>
      <c r="G37" s="21"/>
      <c r="H37" s="12"/>
      <c r="I37" s="18"/>
      <c r="J37" s="21"/>
      <c r="K37" s="21"/>
      <c r="L37" s="12"/>
      <c r="M37" s="18"/>
      <c r="N37" s="11"/>
      <c r="O37" s="12"/>
      <c r="P37" s="18"/>
      <c r="Q37" s="11"/>
    </row>
    <row r="38" spans="1:17" s="9" customFormat="1" ht="12.75" hidden="1">
      <c r="A38" s="6" t="s">
        <v>69</v>
      </c>
      <c r="B38" s="10" t="s">
        <v>33</v>
      </c>
      <c r="C38" s="7">
        <v>27</v>
      </c>
      <c r="D38" s="11"/>
      <c r="E38" s="11"/>
      <c r="F38" s="21"/>
      <c r="G38" s="21"/>
      <c r="H38" s="12"/>
      <c r="I38" s="18"/>
      <c r="J38" s="21"/>
      <c r="K38" s="21"/>
      <c r="L38" s="12"/>
      <c r="M38" s="18"/>
      <c r="N38" s="11"/>
      <c r="O38" s="12"/>
      <c r="P38" s="18"/>
      <c r="Q38" s="11"/>
    </row>
    <row r="39" spans="1:17" s="9" customFormat="1" ht="12.75" hidden="1">
      <c r="A39" s="6" t="s">
        <v>70</v>
      </c>
      <c r="B39" s="10" t="s">
        <v>34</v>
      </c>
      <c r="C39" s="7">
        <v>28</v>
      </c>
      <c r="D39" s="11"/>
      <c r="E39" s="11"/>
      <c r="F39" s="21"/>
      <c r="G39" s="21"/>
      <c r="H39" s="12"/>
      <c r="I39" s="18"/>
      <c r="J39" s="21"/>
      <c r="K39" s="21"/>
      <c r="L39" s="12"/>
      <c r="M39" s="18"/>
      <c r="N39" s="11"/>
      <c r="O39" s="12"/>
      <c r="P39" s="18"/>
      <c r="Q39" s="11"/>
    </row>
    <row r="40" spans="1:17" s="9" customFormat="1" ht="93" hidden="1" customHeight="1" thickBot="1">
      <c r="A40" s="7">
        <v>8</v>
      </c>
      <c r="B40" s="10" t="s">
        <v>35</v>
      </c>
      <c r="C40" s="7">
        <v>29</v>
      </c>
      <c r="D40" s="11"/>
      <c r="E40" s="11"/>
      <c r="F40" s="21"/>
      <c r="G40" s="21"/>
      <c r="H40" s="12"/>
      <c r="I40" s="18"/>
      <c r="J40" s="21"/>
      <c r="K40" s="21"/>
      <c r="L40" s="12"/>
      <c r="M40" s="18"/>
      <c r="N40" s="11"/>
      <c r="O40" s="12"/>
      <c r="P40" s="18"/>
      <c r="Q40" s="11"/>
    </row>
    <row r="41" spans="1:17" s="9" customFormat="1" ht="12.75" hidden="1">
      <c r="A41" s="6" t="s">
        <v>71</v>
      </c>
      <c r="B41" s="11"/>
      <c r="C41" s="7">
        <v>30</v>
      </c>
      <c r="D41" s="11"/>
      <c r="E41" s="11"/>
      <c r="F41" s="21"/>
      <c r="G41" s="21"/>
      <c r="H41" s="12"/>
      <c r="I41" s="18"/>
      <c r="J41" s="21"/>
      <c r="K41" s="21"/>
      <c r="L41" s="12"/>
      <c r="M41" s="18"/>
      <c r="N41" s="11"/>
      <c r="O41" s="12"/>
      <c r="P41" s="18"/>
      <c r="Q41" s="11"/>
    </row>
    <row r="42" spans="1:17" s="9" customFormat="1" ht="12.75" hidden="1">
      <c r="A42" s="6" t="s">
        <v>72</v>
      </c>
      <c r="B42" s="11"/>
      <c r="C42" s="7">
        <v>31</v>
      </c>
      <c r="D42" s="11"/>
      <c r="E42" s="11"/>
      <c r="F42" s="21"/>
      <c r="G42" s="21"/>
      <c r="H42" s="12"/>
      <c r="I42" s="18"/>
      <c r="J42" s="21"/>
      <c r="K42" s="21"/>
      <c r="L42" s="12"/>
      <c r="M42" s="18"/>
      <c r="N42" s="11"/>
      <c r="O42" s="12"/>
      <c r="P42" s="18"/>
      <c r="Q42" s="11"/>
    </row>
    <row r="43" spans="1:17" s="9" customFormat="1" ht="38.25" hidden="1">
      <c r="A43" s="6">
        <v>9</v>
      </c>
      <c r="B43" s="10" t="s">
        <v>36</v>
      </c>
      <c r="C43" s="7">
        <v>32</v>
      </c>
      <c r="D43" s="11"/>
      <c r="E43" s="11"/>
      <c r="F43" s="21"/>
      <c r="G43" s="21"/>
      <c r="H43" s="12"/>
      <c r="I43" s="18"/>
      <c r="J43" s="21"/>
      <c r="K43" s="21"/>
      <c r="L43" s="12"/>
      <c r="M43" s="18"/>
      <c r="N43" s="11"/>
      <c r="O43" s="12"/>
      <c r="P43" s="18"/>
      <c r="Q43" s="11"/>
    </row>
    <row r="44" spans="1:17" s="9" customFormat="1" ht="38.25" hidden="1">
      <c r="A44" s="6" t="s">
        <v>73</v>
      </c>
      <c r="B44" s="10" t="s">
        <v>37</v>
      </c>
      <c r="C44" s="7">
        <v>33</v>
      </c>
      <c r="D44" s="11"/>
      <c r="E44" s="11"/>
      <c r="F44" s="21"/>
      <c r="G44" s="21"/>
      <c r="H44" s="12"/>
      <c r="I44" s="18"/>
      <c r="J44" s="21"/>
      <c r="K44" s="21"/>
      <c r="L44" s="12"/>
      <c r="M44" s="18"/>
      <c r="N44" s="11"/>
      <c r="O44" s="12"/>
      <c r="P44" s="18"/>
      <c r="Q44" s="11"/>
    </row>
    <row r="45" spans="1:17" s="9" customFormat="1" ht="25.5" hidden="1">
      <c r="A45" s="6" t="s">
        <v>74</v>
      </c>
      <c r="B45" s="10" t="s">
        <v>38</v>
      </c>
      <c r="C45" s="7">
        <v>34</v>
      </c>
      <c r="D45" s="11"/>
      <c r="E45" s="11"/>
      <c r="F45" s="21"/>
      <c r="G45" s="21"/>
      <c r="H45" s="12"/>
      <c r="I45" s="18"/>
      <c r="J45" s="21"/>
      <c r="K45" s="21"/>
      <c r="L45" s="12"/>
      <c r="M45" s="18"/>
      <c r="N45" s="11"/>
      <c r="O45" s="12"/>
      <c r="P45" s="18"/>
      <c r="Q45" s="11"/>
    </row>
    <row r="46" spans="1:17" s="9" customFormat="1" ht="25.5" hidden="1">
      <c r="A46" s="6" t="s">
        <v>75</v>
      </c>
      <c r="B46" s="10" t="s">
        <v>39</v>
      </c>
      <c r="C46" s="7">
        <v>35</v>
      </c>
      <c r="D46" s="11"/>
      <c r="E46" s="11"/>
      <c r="F46" s="21"/>
      <c r="G46" s="21"/>
      <c r="H46" s="12"/>
      <c r="I46" s="18"/>
      <c r="J46" s="21"/>
      <c r="K46" s="21"/>
      <c r="L46" s="12"/>
      <c r="M46" s="18"/>
      <c r="N46" s="11"/>
      <c r="O46" s="12"/>
      <c r="P46" s="18"/>
      <c r="Q46" s="11"/>
    </row>
    <row r="47" spans="1:17" s="9" customFormat="1" ht="12.75" hidden="1">
      <c r="A47" s="6" t="s">
        <v>76</v>
      </c>
      <c r="B47" s="11"/>
      <c r="C47" s="7">
        <v>36</v>
      </c>
      <c r="D47" s="11"/>
      <c r="E47" s="11"/>
      <c r="F47" s="21"/>
      <c r="G47" s="21"/>
      <c r="H47" s="12"/>
      <c r="I47" s="18"/>
      <c r="J47" s="21"/>
      <c r="K47" s="21"/>
      <c r="L47" s="12"/>
      <c r="M47" s="18"/>
      <c r="N47" s="11"/>
      <c r="O47" s="12"/>
      <c r="P47" s="18"/>
      <c r="Q47" s="11"/>
    </row>
    <row r="48" spans="1:17" s="9" customFormat="1" ht="12.75">
      <c r="A48" s="7">
        <v>10</v>
      </c>
      <c r="B48" s="10" t="s">
        <v>104</v>
      </c>
      <c r="C48" s="7">
        <v>17</v>
      </c>
      <c r="D48" s="11"/>
      <c r="E48" s="11"/>
      <c r="F48" s="21"/>
      <c r="G48" s="21"/>
      <c r="H48" s="12">
        <v>0.86036000000000001</v>
      </c>
      <c r="I48" s="18">
        <v>1.2803</v>
      </c>
      <c r="J48" s="21"/>
      <c r="K48" s="21"/>
      <c r="L48" s="12"/>
      <c r="M48" s="18"/>
      <c r="N48" s="11"/>
      <c r="O48" s="12">
        <v>0.86036000000000001</v>
      </c>
      <c r="P48" s="18">
        <v>1.2803</v>
      </c>
      <c r="Q48" s="11"/>
    </row>
    <row r="49" spans="1:17" s="9" customFormat="1" ht="12.75" hidden="1">
      <c r="A49" s="6" t="s">
        <v>77</v>
      </c>
      <c r="B49" s="10" t="s">
        <v>40</v>
      </c>
      <c r="C49" s="7">
        <v>38</v>
      </c>
      <c r="D49" s="11"/>
      <c r="E49" s="11"/>
      <c r="F49" s="21"/>
      <c r="G49" s="21"/>
      <c r="H49" s="12"/>
      <c r="I49" s="18"/>
      <c r="J49" s="21"/>
      <c r="K49" s="21"/>
      <c r="L49" s="12"/>
      <c r="M49" s="18"/>
      <c r="N49" s="11"/>
      <c r="O49" s="12"/>
      <c r="P49" s="18"/>
      <c r="Q49" s="11"/>
    </row>
    <row r="50" spans="1:17" s="9" customFormat="1" ht="12.75" hidden="1">
      <c r="A50" s="6" t="s">
        <v>78</v>
      </c>
      <c r="B50" s="10" t="s">
        <v>41</v>
      </c>
      <c r="C50" s="7">
        <v>39</v>
      </c>
      <c r="D50" s="11"/>
      <c r="E50" s="11"/>
      <c r="F50" s="21"/>
      <c r="G50" s="21"/>
      <c r="H50" s="12"/>
      <c r="I50" s="18"/>
      <c r="J50" s="21"/>
      <c r="K50" s="21"/>
      <c r="L50" s="12"/>
      <c r="M50" s="18"/>
      <c r="N50" s="11"/>
      <c r="O50" s="12"/>
      <c r="P50" s="18"/>
      <c r="Q50" s="11"/>
    </row>
    <row r="51" spans="1:17" s="9" customFormat="1" ht="12.75" hidden="1">
      <c r="A51" s="6" t="s">
        <v>79</v>
      </c>
      <c r="B51" s="10" t="s">
        <v>42</v>
      </c>
      <c r="C51" s="7">
        <v>40</v>
      </c>
      <c r="D51" s="11"/>
      <c r="E51" s="11"/>
      <c r="F51" s="21"/>
      <c r="G51" s="21"/>
      <c r="H51" s="12"/>
      <c r="I51" s="18"/>
      <c r="J51" s="21"/>
      <c r="K51" s="21"/>
      <c r="L51" s="12"/>
      <c r="M51" s="18"/>
      <c r="N51" s="11"/>
      <c r="O51" s="12"/>
      <c r="P51" s="18"/>
      <c r="Q51" s="11"/>
    </row>
    <row r="52" spans="1:17" s="9" customFormat="1" ht="12.75" hidden="1">
      <c r="A52" s="6" t="s">
        <v>80</v>
      </c>
      <c r="B52" s="11"/>
      <c r="C52" s="7">
        <v>41</v>
      </c>
      <c r="D52" s="11"/>
      <c r="E52" s="11"/>
      <c r="F52" s="21"/>
      <c r="G52" s="21"/>
      <c r="H52" s="12"/>
      <c r="I52" s="18"/>
      <c r="J52" s="21"/>
      <c r="K52" s="21"/>
      <c r="L52" s="12"/>
      <c r="M52" s="18"/>
      <c r="N52" s="11"/>
      <c r="O52" s="12"/>
      <c r="P52" s="18"/>
      <c r="Q52" s="11"/>
    </row>
    <row r="53" spans="1:17" s="9" customFormat="1" ht="12.75">
      <c r="A53" s="6">
        <v>11</v>
      </c>
      <c r="B53" s="10" t="s">
        <v>43</v>
      </c>
      <c r="C53" s="7">
        <v>18</v>
      </c>
      <c r="D53" s="11"/>
      <c r="E53" s="11"/>
      <c r="F53" s="21"/>
      <c r="G53" s="21"/>
      <c r="H53" s="12">
        <f>SUM(H54:H56)</f>
        <v>0.26618000000000003</v>
      </c>
      <c r="I53" s="18">
        <f>SUM(I54:I56)</f>
        <v>0.39</v>
      </c>
      <c r="J53" s="21"/>
      <c r="K53" s="21"/>
      <c r="L53" s="12">
        <f>SUM(L54:L56)</f>
        <v>0</v>
      </c>
      <c r="M53" s="18">
        <f t="shared" ref="M53:P53" si="3">SUM(M54:M56)</f>
        <v>0</v>
      </c>
      <c r="N53" s="11">
        <f t="shared" si="3"/>
        <v>0</v>
      </c>
      <c r="O53" s="12">
        <f>SUM(O54:O56)</f>
        <v>0.26618000000000003</v>
      </c>
      <c r="P53" s="18">
        <f t="shared" si="3"/>
        <v>0.39600000000000002</v>
      </c>
      <c r="Q53" s="11"/>
    </row>
    <row r="54" spans="1:17" s="9" customFormat="1" ht="12.75">
      <c r="A54" s="6" t="s">
        <v>81</v>
      </c>
      <c r="B54" s="11" t="s">
        <v>99</v>
      </c>
      <c r="C54" s="7">
        <v>19</v>
      </c>
      <c r="D54" s="11"/>
      <c r="E54" s="11"/>
      <c r="F54" s="21"/>
      <c r="G54" s="21"/>
      <c r="H54" s="12">
        <v>0.25135000000000002</v>
      </c>
      <c r="I54" s="18">
        <v>0.37</v>
      </c>
      <c r="J54" s="21"/>
      <c r="K54" s="21"/>
      <c r="L54" s="12"/>
      <c r="M54" s="18"/>
      <c r="N54" s="11"/>
      <c r="O54" s="12">
        <v>0.25135000000000002</v>
      </c>
      <c r="P54" s="18">
        <v>0.374</v>
      </c>
      <c r="Q54" s="11"/>
    </row>
    <row r="55" spans="1:17" s="9" customFormat="1" ht="12.75">
      <c r="A55" s="6" t="s">
        <v>82</v>
      </c>
      <c r="B55" s="11" t="s">
        <v>109</v>
      </c>
      <c r="C55" s="7">
        <v>20</v>
      </c>
      <c r="D55" s="11"/>
      <c r="E55" s="11"/>
      <c r="F55" s="21"/>
      <c r="G55" s="21"/>
      <c r="H55" s="12">
        <v>8.1499999999999993E-3</v>
      </c>
      <c r="I55" s="18">
        <v>0.01</v>
      </c>
      <c r="J55" s="21"/>
      <c r="K55" s="21"/>
      <c r="L55" s="12"/>
      <c r="M55" s="18"/>
      <c r="N55" s="11"/>
      <c r="O55" s="12">
        <v>8.1499999999999993E-3</v>
      </c>
      <c r="P55" s="18">
        <v>1.21E-2</v>
      </c>
      <c r="Q55" s="11"/>
    </row>
    <row r="56" spans="1:17" s="9" customFormat="1" ht="12.75">
      <c r="A56" s="6" t="s">
        <v>83</v>
      </c>
      <c r="B56" s="11" t="s">
        <v>110</v>
      </c>
      <c r="C56" s="7">
        <v>21</v>
      </c>
      <c r="D56" s="11"/>
      <c r="E56" s="11"/>
      <c r="F56" s="21"/>
      <c r="G56" s="21"/>
      <c r="H56" s="12">
        <v>6.6800000000000002E-3</v>
      </c>
      <c r="I56" s="18">
        <v>0.01</v>
      </c>
      <c r="J56" s="21"/>
      <c r="K56" s="21"/>
      <c r="L56" s="12"/>
      <c r="M56" s="18"/>
      <c r="N56" s="11"/>
      <c r="O56" s="12">
        <v>6.6800000000000002E-3</v>
      </c>
      <c r="P56" s="18">
        <v>9.9000000000000008E-3</v>
      </c>
      <c r="Q56" s="11"/>
    </row>
    <row r="57" spans="1:17" s="9" customFormat="1" ht="76.5">
      <c r="A57" s="7">
        <v>12</v>
      </c>
      <c r="B57" s="10" t="s">
        <v>44</v>
      </c>
      <c r="C57" s="7">
        <v>22</v>
      </c>
      <c r="D57" s="11"/>
      <c r="E57" s="11"/>
      <c r="F57" s="21"/>
      <c r="G57" s="21"/>
      <c r="H57" s="12">
        <f>SUM(H58:H64)</f>
        <v>0.23238300000000001</v>
      </c>
      <c r="I57" s="18">
        <f>SUM(I58:I64)</f>
        <v>0.35419999999999996</v>
      </c>
      <c r="J57" s="21"/>
      <c r="K57" s="21"/>
      <c r="L57" s="12">
        <f>SUM(L58:L64)</f>
        <v>0.21360000000000001</v>
      </c>
      <c r="M57" s="18">
        <f>SUM(M58:M64)</f>
        <v>0.30479999999999996</v>
      </c>
      <c r="N57" s="12">
        <f t="shared" ref="N57" si="4">SUM(N58:N64)</f>
        <v>0</v>
      </c>
      <c r="O57" s="12">
        <f>SUM(O58:O64)</f>
        <v>0.23798</v>
      </c>
      <c r="P57" s="18">
        <f>SUM(P58:P64)</f>
        <v>0.35419999999999996</v>
      </c>
      <c r="Q57" s="11"/>
    </row>
    <row r="58" spans="1:17" s="9" customFormat="1" ht="18" customHeight="1">
      <c r="A58" s="6" t="s">
        <v>85</v>
      </c>
      <c r="B58" s="11" t="s">
        <v>86</v>
      </c>
      <c r="C58" s="7">
        <v>23</v>
      </c>
      <c r="D58" s="11"/>
      <c r="E58" s="11"/>
      <c r="F58" s="21"/>
      <c r="G58" s="21"/>
      <c r="H58" s="12">
        <v>2.8989999999999998E-2</v>
      </c>
      <c r="I58" s="18">
        <v>4.3099999999999999E-2</v>
      </c>
      <c r="J58" s="21"/>
      <c r="K58" s="21"/>
      <c r="L58" s="12">
        <v>1.478E-2</v>
      </c>
      <c r="M58" s="18">
        <v>2.1100000000000001E-2</v>
      </c>
      <c r="N58" s="11"/>
      <c r="O58" s="12">
        <v>2.8979999999999999E-2</v>
      </c>
      <c r="P58" s="18">
        <v>4.3099999999999999E-2</v>
      </c>
      <c r="Q58" s="11"/>
    </row>
    <row r="59" spans="1:17" s="9" customFormat="1" ht="18" hidden="1" customHeight="1">
      <c r="A59" s="6" t="s">
        <v>87</v>
      </c>
      <c r="B59" s="11" t="s">
        <v>94</v>
      </c>
      <c r="C59" s="7">
        <v>24</v>
      </c>
      <c r="D59" s="11"/>
      <c r="E59" s="11"/>
      <c r="F59" s="11"/>
      <c r="G59" s="11"/>
      <c r="H59" s="12"/>
      <c r="I59" s="18"/>
      <c r="J59" s="11"/>
      <c r="K59" s="11"/>
      <c r="L59" s="12"/>
      <c r="M59" s="18"/>
      <c r="N59" s="11"/>
      <c r="O59" s="12"/>
      <c r="P59" s="18"/>
      <c r="Q59" s="11"/>
    </row>
    <row r="60" spans="1:17" s="9" customFormat="1" ht="18" customHeight="1">
      <c r="A60" s="6" t="s">
        <v>87</v>
      </c>
      <c r="B60" s="11" t="s">
        <v>95</v>
      </c>
      <c r="C60" s="7">
        <v>25</v>
      </c>
      <c r="D60" s="11"/>
      <c r="E60" s="11"/>
      <c r="F60" s="11"/>
      <c r="G60" s="11"/>
      <c r="H60" s="12">
        <v>1.1900000000000001E-3</v>
      </c>
      <c r="I60" s="18">
        <v>1.8E-3</v>
      </c>
      <c r="J60" s="11"/>
      <c r="K60" s="11"/>
      <c r="L60" s="12">
        <v>4.8399999999999997E-3</v>
      </c>
      <c r="M60" s="18">
        <v>6.8999999999999999E-3</v>
      </c>
      <c r="N60" s="11"/>
      <c r="O60" s="12">
        <v>1.1900000000000001E-3</v>
      </c>
      <c r="P60" s="18">
        <v>1.8E-3</v>
      </c>
      <c r="Q60" s="11"/>
    </row>
    <row r="61" spans="1:17" s="9" customFormat="1" ht="30" customHeight="1">
      <c r="A61" s="6" t="s">
        <v>89</v>
      </c>
      <c r="B61" s="11" t="s">
        <v>88</v>
      </c>
      <c r="C61" s="7">
        <v>26</v>
      </c>
      <c r="D61" s="11"/>
      <c r="E61" s="11"/>
      <c r="F61" s="11"/>
      <c r="G61" s="11"/>
      <c r="H61" s="12">
        <v>6.3820000000000002E-2</v>
      </c>
      <c r="I61" s="18">
        <v>9.5000000000000001E-2</v>
      </c>
      <c r="J61" s="11"/>
      <c r="K61" s="11"/>
      <c r="L61" s="12">
        <v>8.0869999999999997E-2</v>
      </c>
      <c r="M61" s="18">
        <v>0.1154</v>
      </c>
      <c r="N61" s="11"/>
      <c r="O61" s="12">
        <v>6.3820000000000002E-2</v>
      </c>
      <c r="P61" s="18">
        <v>9.5000000000000001E-2</v>
      </c>
      <c r="Q61" s="11"/>
    </row>
    <row r="62" spans="1:17" s="9" customFormat="1" ht="30" customHeight="1">
      <c r="A62" s="6" t="s">
        <v>91</v>
      </c>
      <c r="B62" s="11" t="s">
        <v>92</v>
      </c>
      <c r="C62" s="7">
        <v>27</v>
      </c>
      <c r="D62" s="11"/>
      <c r="E62" s="11"/>
      <c r="F62" s="11"/>
      <c r="G62" s="11"/>
      <c r="H62" s="12">
        <v>6.2299999999999996E-4</v>
      </c>
      <c r="I62" s="18">
        <v>9.2999999999999992E-3</v>
      </c>
      <c r="J62" s="11"/>
      <c r="K62" s="11"/>
      <c r="L62" s="12">
        <v>9.1699999999999993E-3</v>
      </c>
      <c r="M62" s="18">
        <v>1.3100000000000001E-2</v>
      </c>
      <c r="N62" s="11"/>
      <c r="O62" s="12">
        <v>6.2300000000000003E-3</v>
      </c>
      <c r="P62" s="18">
        <v>9.2999999999999992E-3</v>
      </c>
      <c r="Q62" s="11"/>
    </row>
    <row r="63" spans="1:17" s="9" customFormat="1" ht="30" hidden="1" customHeight="1">
      <c r="A63" s="6"/>
      <c r="B63" s="11"/>
      <c r="C63" s="7"/>
      <c r="D63" s="11"/>
      <c r="E63" s="11"/>
      <c r="F63" s="11"/>
      <c r="G63" s="11"/>
      <c r="H63" s="12"/>
      <c r="I63" s="18"/>
      <c r="J63" s="11"/>
      <c r="K63" s="11"/>
      <c r="L63" s="12"/>
      <c r="M63" s="18"/>
      <c r="N63" s="11"/>
      <c r="O63" s="12"/>
      <c r="P63" s="18"/>
      <c r="Q63" s="11"/>
    </row>
    <row r="64" spans="1:17" s="9" customFormat="1" ht="18" customHeight="1">
      <c r="A64" s="6" t="s">
        <v>93</v>
      </c>
      <c r="B64" s="11" t="s">
        <v>90</v>
      </c>
      <c r="C64" s="7">
        <v>28</v>
      </c>
      <c r="D64" s="11"/>
      <c r="E64" s="11"/>
      <c r="F64" s="11"/>
      <c r="G64" s="11"/>
      <c r="H64" s="12">
        <v>0.13775999999999999</v>
      </c>
      <c r="I64" s="18">
        <v>0.20499999999999999</v>
      </c>
      <c r="J64" s="11"/>
      <c r="K64" s="11"/>
      <c r="L64" s="12">
        <v>0.10394</v>
      </c>
      <c r="M64" s="18">
        <v>0.14829999999999999</v>
      </c>
      <c r="N64" s="11"/>
      <c r="O64" s="12">
        <v>0.13775999999999999</v>
      </c>
      <c r="P64" s="18">
        <v>0.20499999999999999</v>
      </c>
      <c r="Q64" s="11"/>
    </row>
    <row r="65" spans="1:17" ht="15.75" customHeight="1">
      <c r="A65" s="30" t="s">
        <v>97</v>
      </c>
      <c r="B65" s="30"/>
      <c r="C65" s="30"/>
      <c r="D65" s="30"/>
      <c r="E65" s="30"/>
      <c r="F65" s="30"/>
      <c r="G65" s="32" t="s">
        <v>46</v>
      </c>
      <c r="H65" s="32"/>
      <c r="I65" s="32"/>
      <c r="J65" s="32"/>
      <c r="K65" s="32" t="s">
        <v>98</v>
      </c>
      <c r="L65" s="32"/>
      <c r="M65" s="32"/>
      <c r="N65" s="32"/>
      <c r="O65" s="32"/>
      <c r="P65" s="32"/>
      <c r="Q65" s="32"/>
    </row>
    <row r="66" spans="1:17">
      <c r="A66" s="31" t="s">
        <v>45</v>
      </c>
      <c r="B66" s="31"/>
      <c r="C66" s="31"/>
      <c r="D66" s="31"/>
      <c r="E66" s="31"/>
      <c r="F66" s="31"/>
      <c r="G66" s="31" t="s">
        <v>47</v>
      </c>
      <c r="H66" s="31"/>
      <c r="I66" s="31"/>
      <c r="J66" s="31"/>
      <c r="K66" s="31" t="s">
        <v>48</v>
      </c>
      <c r="L66" s="31"/>
      <c r="M66" s="31"/>
      <c r="N66" s="31"/>
      <c r="O66" s="31"/>
      <c r="P66" s="31"/>
      <c r="Q66" s="31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>
      <c r="A68" s="3"/>
    </row>
    <row r="69" spans="1:17">
      <c r="A69" s="27" t="s">
        <v>49</v>
      </c>
      <c r="B69" s="28"/>
    </row>
    <row r="70" spans="1:17" ht="32.25" customHeight="1">
      <c r="A70" s="8" t="s">
        <v>50</v>
      </c>
      <c r="B70" s="27" t="s">
        <v>51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7">
      <c r="A71" s="5"/>
    </row>
  </sheetData>
  <mergeCells count="115">
    <mergeCell ref="A66:F66"/>
    <mergeCell ref="G66:J66"/>
    <mergeCell ref="K66:Q66"/>
    <mergeCell ref="A69:B69"/>
    <mergeCell ref="B70:P70"/>
    <mergeCell ref="F57:G57"/>
    <mergeCell ref="J57:K57"/>
    <mergeCell ref="F58:G58"/>
    <mergeCell ref="J58:K58"/>
    <mergeCell ref="A65:F65"/>
    <mergeCell ref="G65:J65"/>
    <mergeCell ref="K65:Q65"/>
    <mergeCell ref="F54:G54"/>
    <mergeCell ref="J54:K54"/>
    <mergeCell ref="F55:G55"/>
    <mergeCell ref="J55:K55"/>
    <mergeCell ref="F56:G56"/>
    <mergeCell ref="J56:K56"/>
    <mergeCell ref="F51:G51"/>
    <mergeCell ref="J51:K51"/>
    <mergeCell ref="F52:G52"/>
    <mergeCell ref="J52:K52"/>
    <mergeCell ref="F53:G53"/>
    <mergeCell ref="J53:K53"/>
    <mergeCell ref="F48:G48"/>
    <mergeCell ref="J48:K48"/>
    <mergeCell ref="F49:G49"/>
    <mergeCell ref="J49:K49"/>
    <mergeCell ref="F50:G50"/>
    <mergeCell ref="J50:K50"/>
    <mergeCell ref="F45:G45"/>
    <mergeCell ref="J45:K45"/>
    <mergeCell ref="F46:G46"/>
    <mergeCell ref="J46:K46"/>
    <mergeCell ref="F47:G47"/>
    <mergeCell ref="J47:K47"/>
    <mergeCell ref="F42:G42"/>
    <mergeCell ref="J42:K42"/>
    <mergeCell ref="F43:G43"/>
    <mergeCell ref="J43:K43"/>
    <mergeCell ref="F44:G44"/>
    <mergeCell ref="J44:K44"/>
    <mergeCell ref="F39:G39"/>
    <mergeCell ref="J39:K39"/>
    <mergeCell ref="F40:G40"/>
    <mergeCell ref="J40:K40"/>
    <mergeCell ref="F41:G41"/>
    <mergeCell ref="J41:K41"/>
    <mergeCell ref="F36:G36"/>
    <mergeCell ref="J36:K36"/>
    <mergeCell ref="F37:G37"/>
    <mergeCell ref="J37:K37"/>
    <mergeCell ref="F38:G38"/>
    <mergeCell ref="J38:K38"/>
    <mergeCell ref="F33:G33"/>
    <mergeCell ref="J33:K33"/>
    <mergeCell ref="F34:G34"/>
    <mergeCell ref="J34:K34"/>
    <mergeCell ref="F35:G35"/>
    <mergeCell ref="J35:K35"/>
    <mergeCell ref="F30:G30"/>
    <mergeCell ref="J30:K30"/>
    <mergeCell ref="F31:G31"/>
    <mergeCell ref="J31:K31"/>
    <mergeCell ref="F32:G32"/>
    <mergeCell ref="J32:K32"/>
    <mergeCell ref="F26:G26"/>
    <mergeCell ref="J26:K26"/>
    <mergeCell ref="F27:G27"/>
    <mergeCell ref="F28:G28"/>
    <mergeCell ref="J28:K28"/>
    <mergeCell ref="F29:G29"/>
    <mergeCell ref="J29:K29"/>
    <mergeCell ref="F22:G22"/>
    <mergeCell ref="F23:G23"/>
    <mergeCell ref="J23:K23"/>
    <mergeCell ref="F24:G24"/>
    <mergeCell ref="J24:K24"/>
    <mergeCell ref="F25:G25"/>
    <mergeCell ref="J25:K25"/>
    <mergeCell ref="F18:G18"/>
    <mergeCell ref="J18:K18"/>
    <mergeCell ref="F19:G19"/>
    <mergeCell ref="J19:K19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F13:G13"/>
    <mergeCell ref="J13:K13"/>
    <mergeCell ref="F14:G14"/>
    <mergeCell ref="J14:K14"/>
    <mergeCell ref="J8:K8"/>
    <mergeCell ref="F9:G9"/>
    <mergeCell ref="J9:K9"/>
    <mergeCell ref="F10:G10"/>
    <mergeCell ref="J10:K10"/>
    <mergeCell ref="F11:G11"/>
    <mergeCell ref="J11:K11"/>
    <mergeCell ref="L1:Q2"/>
    <mergeCell ref="A4:P5"/>
    <mergeCell ref="B6:B8"/>
    <mergeCell ref="C6:C8"/>
    <mergeCell ref="D6:K6"/>
    <mergeCell ref="L6:N7"/>
    <mergeCell ref="O6:Q7"/>
    <mergeCell ref="D7:G7"/>
    <mergeCell ref="H7:K7"/>
    <mergeCell ref="F8:G8"/>
  </mergeCells>
  <pageMargins left="1.299212598425197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71"/>
  <sheetViews>
    <sheetView tabSelected="1" view="pageBreakPreview" topLeftCell="A7" zoomScale="96" zoomScaleSheetLayoutView="96" workbookViewId="0">
      <selection activeCell="P10" sqref="P10"/>
    </sheetView>
  </sheetViews>
  <sheetFormatPr defaultRowHeight="15"/>
  <cols>
    <col min="1" max="1" width="8.85546875" customWidth="1"/>
    <col min="2" max="2" width="22.42578125" customWidth="1"/>
    <col min="4" max="7" width="0" hidden="1" customWidth="1"/>
    <col min="9" max="9" width="10" bestFit="1" customWidth="1"/>
    <col min="10" max="11" width="0" hidden="1" customWidth="1"/>
    <col min="13" max="13" width="10.42578125" bestFit="1" customWidth="1"/>
    <col min="14" max="14" width="0" hidden="1" customWidth="1"/>
    <col min="17" max="17" width="0" hidden="1" customWidth="1"/>
  </cols>
  <sheetData>
    <row r="1" spans="1:17" ht="15" customHeight="1">
      <c r="L1" s="29" t="s">
        <v>100</v>
      </c>
      <c r="M1" s="29"/>
      <c r="N1" s="29"/>
      <c r="O1" s="29"/>
      <c r="P1" s="29"/>
      <c r="Q1" s="29"/>
    </row>
    <row r="2" spans="1:17" ht="89.25" customHeight="1">
      <c r="L2" s="29"/>
      <c r="M2" s="29"/>
      <c r="N2" s="29"/>
      <c r="O2" s="29"/>
      <c r="P2" s="29"/>
      <c r="Q2" s="29"/>
    </row>
    <row r="3" spans="1:17" ht="18.75">
      <c r="A3" s="1"/>
    </row>
    <row r="4" spans="1:17" ht="15" customHeight="1">
      <c r="A4" s="23" t="s">
        <v>116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25"/>
    </row>
    <row r="5" spans="1:17" ht="40.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5.75">
      <c r="A6" s="7" t="s">
        <v>0</v>
      </c>
      <c r="B6" s="20" t="s">
        <v>2</v>
      </c>
      <c r="C6" s="20" t="s">
        <v>3</v>
      </c>
      <c r="D6" s="20" t="s">
        <v>4</v>
      </c>
      <c r="E6" s="20"/>
      <c r="F6" s="20"/>
      <c r="G6" s="20"/>
      <c r="H6" s="20"/>
      <c r="I6" s="20"/>
      <c r="J6" s="20"/>
      <c r="K6" s="20"/>
      <c r="L6" s="20" t="s">
        <v>5</v>
      </c>
      <c r="M6" s="20"/>
      <c r="N6" s="20"/>
      <c r="O6" s="20" t="s">
        <v>103</v>
      </c>
      <c r="P6" s="20"/>
      <c r="Q6" s="20"/>
    </row>
    <row r="7" spans="1:17" ht="38.25" customHeight="1">
      <c r="A7" s="7" t="s">
        <v>1</v>
      </c>
      <c r="B7" s="20"/>
      <c r="C7" s="20"/>
      <c r="D7" s="20" t="s">
        <v>6</v>
      </c>
      <c r="E7" s="20"/>
      <c r="F7" s="20"/>
      <c r="G7" s="20"/>
      <c r="H7" s="20" t="s">
        <v>102</v>
      </c>
      <c r="I7" s="20"/>
      <c r="J7" s="20"/>
      <c r="K7" s="20"/>
      <c r="L7" s="20"/>
      <c r="M7" s="20"/>
      <c r="N7" s="20"/>
      <c r="O7" s="20"/>
      <c r="P7" s="20"/>
      <c r="Q7" s="20"/>
    </row>
    <row r="8" spans="1:17" ht="25.5">
      <c r="A8" s="17"/>
      <c r="B8" s="20"/>
      <c r="C8" s="20"/>
      <c r="D8" s="7" t="s">
        <v>7</v>
      </c>
      <c r="E8" s="7" t="s">
        <v>111</v>
      </c>
      <c r="F8" s="20" t="s">
        <v>8</v>
      </c>
      <c r="G8" s="20"/>
      <c r="H8" s="7" t="s">
        <v>7</v>
      </c>
      <c r="I8" s="7" t="s">
        <v>111</v>
      </c>
      <c r="J8" s="20" t="s">
        <v>8</v>
      </c>
      <c r="K8" s="20"/>
      <c r="L8" s="7" t="s">
        <v>7</v>
      </c>
      <c r="M8" s="7" t="s">
        <v>111</v>
      </c>
      <c r="N8" s="7" t="s">
        <v>8</v>
      </c>
      <c r="O8" s="7" t="s">
        <v>7</v>
      </c>
      <c r="P8" s="7" t="s">
        <v>111</v>
      </c>
      <c r="Q8" s="7" t="s">
        <v>8</v>
      </c>
    </row>
    <row r="9" spans="1:17">
      <c r="A9" s="7" t="s">
        <v>9</v>
      </c>
      <c r="B9" s="7" t="s">
        <v>10</v>
      </c>
      <c r="C9" s="7" t="s">
        <v>11</v>
      </c>
      <c r="D9" s="7">
        <v>1</v>
      </c>
      <c r="E9" s="7">
        <v>2</v>
      </c>
      <c r="F9" s="20">
        <v>3</v>
      </c>
      <c r="G9" s="20"/>
      <c r="H9" s="7">
        <v>4</v>
      </c>
      <c r="I9" s="7">
        <v>5</v>
      </c>
      <c r="J9" s="20">
        <v>6</v>
      </c>
      <c r="K9" s="20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</row>
    <row r="10" spans="1:17" s="19" customFormat="1" ht="64.5" customHeight="1">
      <c r="A10" s="15"/>
      <c r="B10" s="14" t="s">
        <v>12</v>
      </c>
      <c r="C10" s="13">
        <v>1</v>
      </c>
      <c r="D10" s="15"/>
      <c r="E10" s="15"/>
      <c r="F10" s="22"/>
      <c r="G10" s="22"/>
      <c r="H10" s="16">
        <f>H11+H16+H17+H43+H53+H57+H48+1.307</f>
        <v>60.195960000000014</v>
      </c>
      <c r="I10" s="16">
        <f>I11+I16+I17+I43+I53+I57+I48+0.02</f>
        <v>0.92859999999999987</v>
      </c>
      <c r="J10" s="22"/>
      <c r="K10" s="22"/>
      <c r="L10" s="16">
        <f>L11+L16+L17+L53+L57+L48+0.48</f>
        <v>107.55995000000001</v>
      </c>
      <c r="M10" s="16">
        <f>M11+M16+M17+M53+M57+M48+0.01</f>
        <v>1.923</v>
      </c>
      <c r="N10" s="15">
        <f t="shared" ref="N10:O10" si="0">N11+N16+N17+N53+N57+N48</f>
        <v>0</v>
      </c>
      <c r="O10" s="16">
        <f t="shared" si="0"/>
        <v>133.06220999999999</v>
      </c>
      <c r="P10" s="16">
        <f>P11+P16+P17+P53+P57+P48+0.02</f>
        <v>2.3075999999999999</v>
      </c>
      <c r="Q10" s="15"/>
    </row>
    <row r="11" spans="1:17" s="9" customFormat="1" ht="51.75" customHeight="1">
      <c r="A11" s="7">
        <v>1</v>
      </c>
      <c r="B11" s="10" t="s">
        <v>13</v>
      </c>
      <c r="C11" s="7">
        <v>2</v>
      </c>
      <c r="D11" s="11"/>
      <c r="E11" s="11"/>
      <c r="F11" s="21"/>
      <c r="G11" s="21"/>
      <c r="H11" s="12">
        <f>SUM(H12:H15)</f>
        <v>44.548870000000008</v>
      </c>
      <c r="I11" s="18">
        <f>SUM(I12:I15)</f>
        <v>0.68709999999999993</v>
      </c>
      <c r="J11" s="21"/>
      <c r="K11" s="21"/>
      <c r="L11" s="12">
        <f>L12+L13+L14</f>
        <v>103.66299000000001</v>
      </c>
      <c r="M11" s="18">
        <f>M12+M13+M14</f>
        <v>1.8520000000000001</v>
      </c>
      <c r="N11" s="12">
        <f t="shared" ref="N11:P11" si="1">N12+N13+N14</f>
        <v>0</v>
      </c>
      <c r="O11" s="12">
        <f t="shared" si="1"/>
        <v>118.72211999999999</v>
      </c>
      <c r="P11" s="18">
        <f t="shared" si="1"/>
        <v>2.0409999999999999</v>
      </c>
      <c r="Q11" s="11"/>
    </row>
    <row r="12" spans="1:17" s="9" customFormat="1" ht="12.75">
      <c r="A12" s="6" t="s">
        <v>52</v>
      </c>
      <c r="B12" s="10" t="s">
        <v>14</v>
      </c>
      <c r="C12" s="7">
        <v>3</v>
      </c>
      <c r="D12" s="11"/>
      <c r="E12" s="11"/>
      <c r="F12" s="21"/>
      <c r="G12" s="21"/>
      <c r="H12" s="12">
        <v>36.472250000000003</v>
      </c>
      <c r="I12" s="18">
        <v>0.56259999999999999</v>
      </c>
      <c r="J12" s="21"/>
      <c r="K12" s="21"/>
      <c r="L12" s="12">
        <v>85.088650000000001</v>
      </c>
      <c r="M12" s="18">
        <v>1.5201</v>
      </c>
      <c r="N12" s="11"/>
      <c r="O12" s="12">
        <v>97.436909999999997</v>
      </c>
      <c r="P12" s="18">
        <v>1.6751</v>
      </c>
      <c r="Q12" s="11"/>
    </row>
    <row r="13" spans="1:17" s="9" customFormat="1" ht="51">
      <c r="A13" s="6" t="s">
        <v>53</v>
      </c>
      <c r="B13" s="10" t="s">
        <v>15</v>
      </c>
      <c r="C13" s="7">
        <v>4</v>
      </c>
      <c r="D13" s="11"/>
      <c r="E13" s="11"/>
      <c r="F13" s="21"/>
      <c r="G13" s="21"/>
      <c r="H13" s="12">
        <v>7.5227300000000001</v>
      </c>
      <c r="I13" s="18">
        <v>0.11600000000000001</v>
      </c>
      <c r="J13" s="21"/>
      <c r="K13" s="21"/>
      <c r="L13" s="12">
        <v>18.173719999999999</v>
      </c>
      <c r="M13" s="18">
        <v>0.32469999999999999</v>
      </c>
      <c r="N13" s="11"/>
      <c r="O13" s="12">
        <v>20.73132</v>
      </c>
      <c r="P13" s="18">
        <v>0.35639999999999999</v>
      </c>
      <c r="Q13" s="11"/>
    </row>
    <row r="14" spans="1:17" s="9" customFormat="1" ht="25.5">
      <c r="A14" s="6" t="s">
        <v>54</v>
      </c>
      <c r="B14" s="10" t="s">
        <v>16</v>
      </c>
      <c r="C14" s="7">
        <v>5</v>
      </c>
      <c r="D14" s="11"/>
      <c r="E14" s="11"/>
      <c r="F14" s="21"/>
      <c r="G14" s="21"/>
      <c r="H14" s="12">
        <v>0.55388999999999999</v>
      </c>
      <c r="I14" s="18">
        <v>8.5000000000000006E-3</v>
      </c>
      <c r="J14" s="21"/>
      <c r="K14" s="21"/>
      <c r="L14" s="12">
        <v>0.40061999999999998</v>
      </c>
      <c r="M14" s="18">
        <v>7.1999999999999998E-3</v>
      </c>
      <c r="N14" s="11"/>
      <c r="O14" s="12">
        <v>0.55388999999999999</v>
      </c>
      <c r="P14" s="18">
        <v>9.4999999999999998E-3</v>
      </c>
      <c r="Q14" s="11"/>
    </row>
    <row r="15" spans="1:17" s="9" customFormat="1" ht="25.5" hidden="1">
      <c r="A15" s="6" t="s">
        <v>17</v>
      </c>
      <c r="B15" s="10" t="s">
        <v>18</v>
      </c>
      <c r="C15" s="11"/>
      <c r="D15" s="11"/>
      <c r="E15" s="11"/>
      <c r="F15" s="21"/>
      <c r="G15" s="21"/>
      <c r="H15" s="12"/>
      <c r="I15" s="18"/>
      <c r="J15" s="21"/>
      <c r="K15" s="21"/>
      <c r="L15" s="12"/>
      <c r="M15" s="18"/>
      <c r="N15" s="11"/>
      <c r="O15" s="12"/>
      <c r="P15" s="18"/>
      <c r="Q15" s="11"/>
    </row>
    <row r="16" spans="1:17" s="9" customFormat="1" ht="63.75">
      <c r="A16" s="6">
        <v>2</v>
      </c>
      <c r="B16" s="10" t="s">
        <v>19</v>
      </c>
      <c r="C16" s="7">
        <v>6</v>
      </c>
      <c r="D16" s="11"/>
      <c r="E16" s="11"/>
      <c r="F16" s="21"/>
      <c r="G16" s="21"/>
      <c r="H16" s="12">
        <v>0.64690000000000003</v>
      </c>
      <c r="I16" s="18">
        <v>0.01</v>
      </c>
      <c r="J16" s="21"/>
      <c r="K16" s="21"/>
      <c r="L16" s="12">
        <v>2.1718600000000001</v>
      </c>
      <c r="M16" s="18">
        <v>3.8800000000000001E-2</v>
      </c>
      <c r="N16" s="11"/>
      <c r="O16" s="12">
        <v>0.64690000000000003</v>
      </c>
      <c r="P16" s="18">
        <v>1.11E-2</v>
      </c>
      <c r="Q16" s="11"/>
    </row>
    <row r="17" spans="1:17" s="9" customFormat="1" ht="89.25">
      <c r="A17" s="6">
        <v>3</v>
      </c>
      <c r="B17" s="10" t="s">
        <v>20</v>
      </c>
      <c r="C17" s="7">
        <v>7</v>
      </c>
      <c r="D17" s="11"/>
      <c r="E17" s="11"/>
      <c r="F17" s="21"/>
      <c r="G17" s="21"/>
      <c r="H17" s="12">
        <f>H18+H27+H28</f>
        <v>6.5918900000000002</v>
      </c>
      <c r="I17" s="12">
        <f>I18+I27+I28</f>
        <v>0.1017</v>
      </c>
      <c r="J17" s="21"/>
      <c r="K17" s="21"/>
      <c r="L17" s="12">
        <f>L18+L27+L28</f>
        <v>0.80817000000000005</v>
      </c>
      <c r="M17" s="12">
        <f t="shared" ref="M17:P17" si="2">M18+M27+M28</f>
        <v>1.4499999999999999E-2</v>
      </c>
      <c r="N17" s="12">
        <f t="shared" si="2"/>
        <v>0</v>
      </c>
      <c r="O17" s="12">
        <f t="shared" si="2"/>
        <v>6.5918900000000002</v>
      </c>
      <c r="P17" s="12">
        <f t="shared" si="2"/>
        <v>0.1134</v>
      </c>
      <c r="Q17" s="11"/>
    </row>
    <row r="18" spans="1:17" s="9" customFormat="1" ht="25.5">
      <c r="A18" s="6" t="s">
        <v>55</v>
      </c>
      <c r="B18" s="10" t="s">
        <v>21</v>
      </c>
      <c r="C18" s="7">
        <v>8</v>
      </c>
      <c r="D18" s="11"/>
      <c r="E18" s="11"/>
      <c r="F18" s="21"/>
      <c r="G18" s="21"/>
      <c r="H18" s="12">
        <f>SUM(H19:H26)</f>
        <v>3.9526300000000001</v>
      </c>
      <c r="I18" s="18">
        <f>SUM(I19:I26)</f>
        <v>6.0999999999999999E-2</v>
      </c>
      <c r="J18" s="21"/>
      <c r="K18" s="21"/>
      <c r="L18" s="12">
        <f>SUM(L19:L26)</f>
        <v>0.42957000000000001</v>
      </c>
      <c r="M18" s="18">
        <f>SUM(M19:M26)</f>
        <v>7.7000000000000002E-3</v>
      </c>
      <c r="N18" s="12">
        <f>N19+N22</f>
        <v>0</v>
      </c>
      <c r="O18" s="12">
        <f>SUM(O19:O26)</f>
        <v>3.9526300000000001</v>
      </c>
      <c r="P18" s="18">
        <f>SUM(P19:P26)</f>
        <v>6.8000000000000005E-2</v>
      </c>
      <c r="Q18" s="11"/>
    </row>
    <row r="19" spans="1:17" s="9" customFormat="1" ht="25.5">
      <c r="A19" s="6" t="s">
        <v>59</v>
      </c>
      <c r="B19" s="10" t="s">
        <v>105</v>
      </c>
      <c r="C19" s="7">
        <v>9</v>
      </c>
      <c r="D19" s="11"/>
      <c r="E19" s="11"/>
      <c r="F19" s="21"/>
      <c r="G19" s="21"/>
      <c r="H19" s="12">
        <v>0.57594999999999996</v>
      </c>
      <c r="I19" s="18">
        <v>8.8999999999999999E-3</v>
      </c>
      <c r="J19" s="21"/>
      <c r="K19" s="21"/>
      <c r="L19" s="12">
        <v>0.29515000000000002</v>
      </c>
      <c r="M19" s="18">
        <v>5.3E-3</v>
      </c>
      <c r="N19" s="11"/>
      <c r="O19" s="12">
        <v>0.57594999999999996</v>
      </c>
      <c r="P19" s="18">
        <v>9.9000000000000008E-3</v>
      </c>
      <c r="Q19" s="11"/>
    </row>
    <row r="20" spans="1:17" s="9" customFormat="1" ht="12.75">
      <c r="A20" s="6" t="s">
        <v>60</v>
      </c>
      <c r="B20" s="10" t="s">
        <v>106</v>
      </c>
      <c r="C20" s="7">
        <v>10</v>
      </c>
      <c r="D20" s="11"/>
      <c r="E20" s="11"/>
      <c r="F20" s="11"/>
      <c r="G20" s="11"/>
      <c r="H20" s="12">
        <v>1.149E-2</v>
      </c>
      <c r="I20" s="18">
        <v>2.0000000000000001E-4</v>
      </c>
      <c r="J20" s="11"/>
      <c r="K20" s="11"/>
      <c r="L20" s="12"/>
      <c r="M20" s="18"/>
      <c r="N20" s="11"/>
      <c r="O20" s="12">
        <v>1.149E-2</v>
      </c>
      <c r="P20" s="18">
        <v>2.0000000000000001E-4</v>
      </c>
      <c r="Q20" s="11"/>
    </row>
    <row r="21" spans="1:17" s="9" customFormat="1" ht="12.75">
      <c r="A21" s="6" t="s">
        <v>61</v>
      </c>
      <c r="B21" s="10" t="s">
        <v>108</v>
      </c>
      <c r="C21" s="7">
        <v>11</v>
      </c>
      <c r="D21" s="11"/>
      <c r="E21" s="11"/>
      <c r="F21" s="21"/>
      <c r="G21" s="21"/>
      <c r="H21" s="12">
        <v>0.44405</v>
      </c>
      <c r="I21" s="18">
        <v>6.7999999999999996E-3</v>
      </c>
      <c r="J21" s="21"/>
      <c r="K21" s="21"/>
      <c r="L21" s="12"/>
      <c r="M21" s="18"/>
      <c r="N21" s="11"/>
      <c r="O21" s="12">
        <v>0.44405</v>
      </c>
      <c r="P21" s="18">
        <v>7.6E-3</v>
      </c>
      <c r="Q21" s="11"/>
    </row>
    <row r="22" spans="1:17" s="9" customFormat="1" ht="12.75">
      <c r="A22" s="6" t="s">
        <v>62</v>
      </c>
      <c r="B22" s="10" t="s">
        <v>84</v>
      </c>
      <c r="C22" s="7">
        <v>12</v>
      </c>
      <c r="D22" s="11"/>
      <c r="E22" s="11"/>
      <c r="F22" s="21"/>
      <c r="G22" s="21"/>
      <c r="H22" s="12">
        <v>0.11436</v>
      </c>
      <c r="I22" s="18">
        <v>1.8E-3</v>
      </c>
      <c r="J22" s="11"/>
      <c r="K22" s="11"/>
      <c r="L22" s="12">
        <v>0.13442000000000001</v>
      </c>
      <c r="M22" s="18">
        <v>2.3999999999999998E-3</v>
      </c>
      <c r="N22" s="11"/>
      <c r="O22" s="12">
        <v>0.11436</v>
      </c>
      <c r="P22" s="18">
        <v>2E-3</v>
      </c>
      <c r="Q22" s="11"/>
    </row>
    <row r="23" spans="1:17" s="9" customFormat="1" ht="12.75" hidden="1">
      <c r="A23" s="6" t="s">
        <v>62</v>
      </c>
      <c r="B23" s="10" t="s">
        <v>22</v>
      </c>
      <c r="C23" s="7">
        <v>12</v>
      </c>
      <c r="D23" s="11"/>
      <c r="E23" s="11"/>
      <c r="F23" s="21"/>
      <c r="G23" s="21"/>
      <c r="H23" s="12"/>
      <c r="I23" s="18"/>
      <c r="J23" s="21"/>
      <c r="K23" s="21"/>
      <c r="L23" s="12"/>
      <c r="M23" s="18"/>
      <c r="N23" s="11"/>
      <c r="O23" s="12"/>
      <c r="P23" s="18"/>
      <c r="Q23" s="11"/>
    </row>
    <row r="24" spans="1:17" s="9" customFormat="1" ht="12.75" hidden="1">
      <c r="A24" s="6" t="s">
        <v>63</v>
      </c>
      <c r="B24" s="10" t="s">
        <v>23</v>
      </c>
      <c r="C24" s="7">
        <v>13</v>
      </c>
      <c r="D24" s="11"/>
      <c r="E24" s="11"/>
      <c r="F24" s="21"/>
      <c r="G24" s="21"/>
      <c r="H24" s="12"/>
      <c r="I24" s="18"/>
      <c r="J24" s="21"/>
      <c r="K24" s="21"/>
      <c r="L24" s="12"/>
      <c r="M24" s="18"/>
      <c r="N24" s="11"/>
      <c r="O24" s="12"/>
      <c r="P24" s="18"/>
      <c r="Q24" s="11"/>
    </row>
    <row r="25" spans="1:17" s="9" customFormat="1" ht="12.75">
      <c r="A25" s="6" t="s">
        <v>63</v>
      </c>
      <c r="B25" s="10" t="s">
        <v>107</v>
      </c>
      <c r="C25" s="7">
        <v>13</v>
      </c>
      <c r="D25" s="11"/>
      <c r="E25" s="11"/>
      <c r="F25" s="21"/>
      <c r="G25" s="21"/>
      <c r="H25" s="12">
        <v>2.2465799999999998</v>
      </c>
      <c r="I25" s="18">
        <v>3.4700000000000002E-2</v>
      </c>
      <c r="J25" s="21"/>
      <c r="K25" s="21"/>
      <c r="L25" s="12"/>
      <c r="M25" s="18"/>
      <c r="N25" s="11"/>
      <c r="O25" s="12">
        <v>2.2465799999999998</v>
      </c>
      <c r="P25" s="18">
        <v>3.8600000000000002E-2</v>
      </c>
      <c r="Q25" s="11"/>
    </row>
    <row r="26" spans="1:17" s="9" customFormat="1" ht="38.25">
      <c r="A26" s="6" t="s">
        <v>64</v>
      </c>
      <c r="B26" s="10" t="s">
        <v>24</v>
      </c>
      <c r="C26" s="7">
        <v>14</v>
      </c>
      <c r="D26" s="11"/>
      <c r="E26" s="11"/>
      <c r="F26" s="21"/>
      <c r="G26" s="21"/>
      <c r="H26" s="12">
        <f>0.26478+0.11201+0.01398+0.00937+0.16006</f>
        <v>0.56020000000000003</v>
      </c>
      <c r="I26" s="18">
        <f>0.0041+0.0017+0.0002+0.0001+0.0025</f>
        <v>8.6E-3</v>
      </c>
      <c r="J26" s="21"/>
      <c r="K26" s="21"/>
      <c r="L26" s="12"/>
      <c r="M26" s="18"/>
      <c r="N26" s="11"/>
      <c r="O26" s="12">
        <f>0.26478+0.11201+0.01398+0.00937+0.16006</f>
        <v>0.56020000000000003</v>
      </c>
      <c r="P26" s="18">
        <f>0.0046+0.0019+0.0002+0.0002+0.0028</f>
        <v>9.6999999999999986E-3</v>
      </c>
      <c r="Q26" s="11"/>
    </row>
    <row r="27" spans="1:17" s="9" customFormat="1" ht="63.75">
      <c r="A27" s="6" t="s">
        <v>56</v>
      </c>
      <c r="B27" s="10" t="s">
        <v>25</v>
      </c>
      <c r="C27" s="7">
        <v>15</v>
      </c>
      <c r="D27" s="11"/>
      <c r="E27" s="11"/>
      <c r="F27" s="21"/>
      <c r="G27" s="21"/>
      <c r="H27" s="12">
        <f>2.44316+0.04018</f>
        <v>2.4833400000000001</v>
      </c>
      <c r="I27" s="18">
        <f>0.0377+0.0006</f>
        <v>3.8300000000000001E-2</v>
      </c>
      <c r="J27" s="11"/>
      <c r="K27" s="11"/>
      <c r="L27" s="12"/>
      <c r="M27" s="18"/>
      <c r="N27" s="11"/>
      <c r="O27" s="12">
        <f>2.44316+0.04018</f>
        <v>2.4833400000000001</v>
      </c>
      <c r="P27" s="18">
        <f>0.042+0.0007</f>
        <v>4.2700000000000002E-2</v>
      </c>
      <c r="Q27" s="11"/>
    </row>
    <row r="28" spans="1:17" s="9" customFormat="1" ht="63.75">
      <c r="A28" s="6" t="s">
        <v>57</v>
      </c>
      <c r="B28" s="10" t="s">
        <v>26</v>
      </c>
      <c r="C28" s="7">
        <v>16</v>
      </c>
      <c r="D28" s="11"/>
      <c r="E28" s="11"/>
      <c r="F28" s="21"/>
      <c r="G28" s="21"/>
      <c r="H28" s="12">
        <v>0.15592</v>
      </c>
      <c r="I28" s="18">
        <v>2.3999999999999998E-3</v>
      </c>
      <c r="J28" s="21"/>
      <c r="K28" s="21"/>
      <c r="L28" s="12">
        <v>0.37859999999999999</v>
      </c>
      <c r="M28" s="18">
        <v>6.7999999999999996E-3</v>
      </c>
      <c r="N28" s="11"/>
      <c r="O28" s="12">
        <v>0.15592</v>
      </c>
      <c r="P28" s="18">
        <v>2.7000000000000001E-3</v>
      </c>
      <c r="Q28" s="11"/>
    </row>
    <row r="29" spans="1:17" s="9" customFormat="1" ht="63.75" hidden="1">
      <c r="A29" s="6" t="s">
        <v>58</v>
      </c>
      <c r="B29" s="10" t="s">
        <v>27</v>
      </c>
      <c r="C29" s="7">
        <v>18</v>
      </c>
      <c r="D29" s="11"/>
      <c r="E29" s="11"/>
      <c r="F29" s="21"/>
      <c r="G29" s="21"/>
      <c r="H29" s="12"/>
      <c r="I29" s="18"/>
      <c r="J29" s="21"/>
      <c r="K29" s="21"/>
      <c r="L29" s="12"/>
      <c r="M29" s="18"/>
      <c r="N29" s="11"/>
      <c r="O29" s="12"/>
      <c r="P29" s="18"/>
      <c r="Q29" s="11"/>
    </row>
    <row r="30" spans="1:17" s="9" customFormat="1" ht="51" hidden="1" customHeight="1" thickBot="1">
      <c r="A30" s="6">
        <v>4</v>
      </c>
      <c r="B30" s="10" t="s">
        <v>28</v>
      </c>
      <c r="C30" s="7">
        <v>19</v>
      </c>
      <c r="D30" s="11"/>
      <c r="E30" s="11"/>
      <c r="F30" s="21"/>
      <c r="G30" s="21"/>
      <c r="H30" s="12"/>
      <c r="I30" s="18"/>
      <c r="J30" s="21"/>
      <c r="K30" s="21"/>
      <c r="L30" s="12"/>
      <c r="M30" s="18"/>
      <c r="N30" s="11"/>
      <c r="O30" s="12"/>
      <c r="P30" s="18"/>
      <c r="Q30" s="11"/>
    </row>
    <row r="31" spans="1:17" s="9" customFormat="1" ht="31.5" hidden="1" customHeight="1" thickBot="1">
      <c r="A31" s="6">
        <v>5</v>
      </c>
      <c r="B31" s="10" t="s">
        <v>29</v>
      </c>
      <c r="C31" s="7">
        <v>20</v>
      </c>
      <c r="D31" s="11"/>
      <c r="E31" s="11"/>
      <c r="F31" s="21"/>
      <c r="G31" s="21"/>
      <c r="H31" s="12"/>
      <c r="I31" s="18"/>
      <c r="J31" s="21"/>
      <c r="K31" s="21"/>
      <c r="L31" s="12"/>
      <c r="M31" s="18"/>
      <c r="N31" s="11"/>
      <c r="O31" s="12"/>
      <c r="P31" s="18"/>
      <c r="Q31" s="11"/>
    </row>
    <row r="32" spans="1:17" s="9" customFormat="1" ht="31.5" hidden="1" customHeight="1" thickBot="1">
      <c r="A32" s="6" t="s">
        <v>65</v>
      </c>
      <c r="B32" s="11"/>
      <c r="C32" s="7">
        <v>21</v>
      </c>
      <c r="D32" s="11"/>
      <c r="E32" s="11"/>
      <c r="F32" s="21"/>
      <c r="G32" s="21"/>
      <c r="H32" s="12"/>
      <c r="I32" s="18"/>
      <c r="J32" s="21"/>
      <c r="K32" s="21"/>
      <c r="L32" s="12"/>
      <c r="M32" s="18"/>
      <c r="N32" s="11"/>
      <c r="O32" s="12"/>
      <c r="P32" s="18"/>
      <c r="Q32" s="11"/>
    </row>
    <row r="33" spans="1:17" s="9" customFormat="1" ht="31.5" hidden="1" customHeight="1" thickBot="1">
      <c r="A33" s="6" t="s">
        <v>66</v>
      </c>
      <c r="B33" s="11"/>
      <c r="C33" s="7">
        <v>22</v>
      </c>
      <c r="D33" s="11"/>
      <c r="E33" s="11"/>
      <c r="F33" s="21"/>
      <c r="G33" s="21"/>
      <c r="H33" s="12"/>
      <c r="I33" s="18"/>
      <c r="J33" s="21"/>
      <c r="K33" s="21"/>
      <c r="L33" s="12"/>
      <c r="M33" s="18"/>
      <c r="N33" s="11"/>
      <c r="O33" s="12"/>
      <c r="P33" s="18"/>
      <c r="Q33" s="11"/>
    </row>
    <row r="34" spans="1:17" s="9" customFormat="1" ht="31.5" hidden="1" customHeight="1" thickBot="1">
      <c r="A34" s="6" t="s">
        <v>67</v>
      </c>
      <c r="B34" s="11"/>
      <c r="C34" s="7">
        <v>23</v>
      </c>
      <c r="D34" s="11"/>
      <c r="E34" s="11"/>
      <c r="F34" s="21"/>
      <c r="G34" s="21"/>
      <c r="H34" s="12"/>
      <c r="I34" s="18"/>
      <c r="J34" s="21"/>
      <c r="K34" s="21"/>
      <c r="L34" s="12"/>
      <c r="M34" s="18"/>
      <c r="N34" s="11"/>
      <c r="O34" s="12"/>
      <c r="P34" s="18"/>
      <c r="Q34" s="11"/>
    </row>
    <row r="35" spans="1:17" s="9" customFormat="1" ht="45" hidden="1" customHeight="1" thickBot="1">
      <c r="A35" s="7">
        <v>6</v>
      </c>
      <c r="B35" s="10" t="s">
        <v>30</v>
      </c>
      <c r="C35" s="7">
        <v>24</v>
      </c>
      <c r="D35" s="11"/>
      <c r="E35" s="11"/>
      <c r="F35" s="21"/>
      <c r="G35" s="21"/>
      <c r="H35" s="12"/>
      <c r="I35" s="18"/>
      <c r="J35" s="21"/>
      <c r="K35" s="21"/>
      <c r="L35" s="12"/>
      <c r="M35" s="18"/>
      <c r="N35" s="11"/>
      <c r="O35" s="12"/>
      <c r="P35" s="18"/>
      <c r="Q35" s="11"/>
    </row>
    <row r="36" spans="1:17" s="9" customFormat="1" ht="77.25" hidden="1" customHeight="1" thickBot="1">
      <c r="A36" s="7">
        <v>7</v>
      </c>
      <c r="B36" s="10" t="s">
        <v>31</v>
      </c>
      <c r="C36" s="7">
        <v>25</v>
      </c>
      <c r="D36" s="11"/>
      <c r="E36" s="11"/>
      <c r="F36" s="21"/>
      <c r="G36" s="21"/>
      <c r="H36" s="12"/>
      <c r="I36" s="18"/>
      <c r="J36" s="21"/>
      <c r="K36" s="21"/>
      <c r="L36" s="12"/>
      <c r="M36" s="18"/>
      <c r="N36" s="11"/>
      <c r="O36" s="12"/>
      <c r="P36" s="18"/>
      <c r="Q36" s="11"/>
    </row>
    <row r="37" spans="1:17" s="9" customFormat="1" ht="12.75" hidden="1">
      <c r="A37" s="6" t="s">
        <v>68</v>
      </c>
      <c r="B37" s="10" t="s">
        <v>32</v>
      </c>
      <c r="C37" s="7">
        <v>26</v>
      </c>
      <c r="D37" s="11"/>
      <c r="E37" s="11"/>
      <c r="F37" s="21"/>
      <c r="G37" s="21"/>
      <c r="H37" s="12"/>
      <c r="I37" s="18"/>
      <c r="J37" s="21"/>
      <c r="K37" s="21"/>
      <c r="L37" s="12"/>
      <c r="M37" s="18"/>
      <c r="N37" s="11"/>
      <c r="O37" s="12"/>
      <c r="P37" s="18"/>
      <c r="Q37" s="11"/>
    </row>
    <row r="38" spans="1:17" s="9" customFormat="1" ht="12.75" hidden="1">
      <c r="A38" s="6" t="s">
        <v>69</v>
      </c>
      <c r="B38" s="10" t="s">
        <v>33</v>
      </c>
      <c r="C38" s="7">
        <v>27</v>
      </c>
      <c r="D38" s="11"/>
      <c r="E38" s="11"/>
      <c r="F38" s="21"/>
      <c r="G38" s="21"/>
      <c r="H38" s="12"/>
      <c r="I38" s="18"/>
      <c r="J38" s="21"/>
      <c r="K38" s="21"/>
      <c r="L38" s="12"/>
      <c r="M38" s="18"/>
      <c r="N38" s="11"/>
      <c r="O38" s="12"/>
      <c r="P38" s="18"/>
      <c r="Q38" s="11"/>
    </row>
    <row r="39" spans="1:17" s="9" customFormat="1" ht="12.75" hidden="1">
      <c r="A39" s="6" t="s">
        <v>70</v>
      </c>
      <c r="B39" s="10" t="s">
        <v>34</v>
      </c>
      <c r="C39" s="7">
        <v>28</v>
      </c>
      <c r="D39" s="11"/>
      <c r="E39" s="11"/>
      <c r="F39" s="21"/>
      <c r="G39" s="21"/>
      <c r="H39" s="12"/>
      <c r="I39" s="18"/>
      <c r="J39" s="21"/>
      <c r="K39" s="21"/>
      <c r="L39" s="12"/>
      <c r="M39" s="18"/>
      <c r="N39" s="11"/>
      <c r="O39" s="12"/>
      <c r="P39" s="18"/>
      <c r="Q39" s="11"/>
    </row>
    <row r="40" spans="1:17" s="9" customFormat="1" ht="93" hidden="1" customHeight="1" thickBot="1">
      <c r="A40" s="7">
        <v>8</v>
      </c>
      <c r="B40" s="10" t="s">
        <v>35</v>
      </c>
      <c r="C40" s="7">
        <v>29</v>
      </c>
      <c r="D40" s="11"/>
      <c r="E40" s="11"/>
      <c r="F40" s="21"/>
      <c r="G40" s="21"/>
      <c r="H40" s="12"/>
      <c r="I40" s="18"/>
      <c r="J40" s="21"/>
      <c r="K40" s="21"/>
      <c r="L40" s="12"/>
      <c r="M40" s="18"/>
      <c r="N40" s="11"/>
      <c r="O40" s="12"/>
      <c r="P40" s="18"/>
      <c r="Q40" s="11"/>
    </row>
    <row r="41" spans="1:17" s="9" customFormat="1" ht="12.75" hidden="1">
      <c r="A41" s="6" t="s">
        <v>71</v>
      </c>
      <c r="B41" s="11"/>
      <c r="C41" s="7">
        <v>30</v>
      </c>
      <c r="D41" s="11"/>
      <c r="E41" s="11"/>
      <c r="F41" s="21"/>
      <c r="G41" s="21"/>
      <c r="H41" s="12"/>
      <c r="I41" s="18"/>
      <c r="J41" s="21"/>
      <c r="K41" s="21"/>
      <c r="L41" s="12"/>
      <c r="M41" s="18"/>
      <c r="N41" s="11"/>
      <c r="O41" s="12"/>
      <c r="P41" s="18"/>
      <c r="Q41" s="11"/>
    </row>
    <row r="42" spans="1:17" s="9" customFormat="1" ht="12.75" hidden="1">
      <c r="A42" s="6" t="s">
        <v>72</v>
      </c>
      <c r="B42" s="11"/>
      <c r="C42" s="7">
        <v>31</v>
      </c>
      <c r="D42" s="11"/>
      <c r="E42" s="11"/>
      <c r="F42" s="21"/>
      <c r="G42" s="21"/>
      <c r="H42" s="12"/>
      <c r="I42" s="18"/>
      <c r="J42" s="21"/>
      <c r="K42" s="21"/>
      <c r="L42" s="12"/>
      <c r="M42" s="18"/>
      <c r="N42" s="11"/>
      <c r="O42" s="12"/>
      <c r="P42" s="18"/>
      <c r="Q42" s="11"/>
    </row>
    <row r="43" spans="1:17" s="9" customFormat="1" ht="38.25" hidden="1">
      <c r="A43" s="6">
        <v>9</v>
      </c>
      <c r="B43" s="10" t="s">
        <v>36</v>
      </c>
      <c r="C43" s="7">
        <v>32</v>
      </c>
      <c r="D43" s="11"/>
      <c r="E43" s="11"/>
      <c r="F43" s="21"/>
      <c r="G43" s="21"/>
      <c r="H43" s="12"/>
      <c r="I43" s="18"/>
      <c r="J43" s="21"/>
      <c r="K43" s="21"/>
      <c r="L43" s="12"/>
      <c r="M43" s="18"/>
      <c r="N43" s="11"/>
      <c r="O43" s="12"/>
      <c r="P43" s="18"/>
      <c r="Q43" s="11"/>
    </row>
    <row r="44" spans="1:17" s="9" customFormat="1" ht="38.25" hidden="1">
      <c r="A44" s="6" t="s">
        <v>73</v>
      </c>
      <c r="B44" s="10" t="s">
        <v>37</v>
      </c>
      <c r="C44" s="7">
        <v>33</v>
      </c>
      <c r="D44" s="11"/>
      <c r="E44" s="11"/>
      <c r="F44" s="21"/>
      <c r="G44" s="21"/>
      <c r="H44" s="12"/>
      <c r="I44" s="18"/>
      <c r="J44" s="21"/>
      <c r="K44" s="21"/>
      <c r="L44" s="12"/>
      <c r="M44" s="18"/>
      <c r="N44" s="11"/>
      <c r="O44" s="12"/>
      <c r="P44" s="18"/>
      <c r="Q44" s="11"/>
    </row>
    <row r="45" spans="1:17" s="9" customFormat="1" ht="25.5" hidden="1">
      <c r="A45" s="6" t="s">
        <v>74</v>
      </c>
      <c r="B45" s="10" t="s">
        <v>38</v>
      </c>
      <c r="C45" s="7">
        <v>34</v>
      </c>
      <c r="D45" s="11"/>
      <c r="E45" s="11"/>
      <c r="F45" s="21"/>
      <c r="G45" s="21"/>
      <c r="H45" s="12"/>
      <c r="I45" s="18"/>
      <c r="J45" s="21"/>
      <c r="K45" s="21"/>
      <c r="L45" s="12"/>
      <c r="M45" s="18"/>
      <c r="N45" s="11"/>
      <c r="O45" s="12"/>
      <c r="P45" s="18"/>
      <c r="Q45" s="11"/>
    </row>
    <row r="46" spans="1:17" s="9" customFormat="1" ht="25.5" hidden="1">
      <c r="A46" s="6" t="s">
        <v>75</v>
      </c>
      <c r="B46" s="10" t="s">
        <v>39</v>
      </c>
      <c r="C46" s="7">
        <v>35</v>
      </c>
      <c r="D46" s="11"/>
      <c r="E46" s="11"/>
      <c r="F46" s="21"/>
      <c r="G46" s="21"/>
      <c r="H46" s="12"/>
      <c r="I46" s="18"/>
      <c r="J46" s="21"/>
      <c r="K46" s="21"/>
      <c r="L46" s="12"/>
      <c r="M46" s="18"/>
      <c r="N46" s="11"/>
      <c r="O46" s="12"/>
      <c r="P46" s="18"/>
      <c r="Q46" s="11"/>
    </row>
    <row r="47" spans="1:17" s="9" customFormat="1" ht="12.75" hidden="1">
      <c r="A47" s="6" t="s">
        <v>76</v>
      </c>
      <c r="B47" s="11"/>
      <c r="C47" s="7">
        <v>36</v>
      </c>
      <c r="D47" s="11"/>
      <c r="E47" s="11"/>
      <c r="F47" s="21"/>
      <c r="G47" s="21"/>
      <c r="H47" s="12"/>
      <c r="I47" s="18"/>
      <c r="J47" s="21"/>
      <c r="K47" s="21"/>
      <c r="L47" s="12"/>
      <c r="M47" s="18"/>
      <c r="N47" s="11"/>
      <c r="O47" s="12"/>
      <c r="P47" s="18"/>
      <c r="Q47" s="11"/>
    </row>
    <row r="48" spans="1:17" s="9" customFormat="1" ht="12.75">
      <c r="A48" s="7">
        <v>10</v>
      </c>
      <c r="B48" s="10" t="s">
        <v>104</v>
      </c>
      <c r="C48" s="7">
        <v>17</v>
      </c>
      <c r="D48" s="11"/>
      <c r="E48" s="11"/>
      <c r="F48" s="21"/>
      <c r="G48" s="21"/>
      <c r="H48" s="12">
        <v>4.4783400000000002</v>
      </c>
      <c r="I48" s="18">
        <v>6.9099999999999995E-2</v>
      </c>
      <c r="J48" s="21"/>
      <c r="K48" s="21"/>
      <c r="L48" s="12"/>
      <c r="M48" s="18"/>
      <c r="N48" s="11"/>
      <c r="O48" s="12">
        <v>4.4783400000000002</v>
      </c>
      <c r="P48" s="18">
        <v>7.6999999999999999E-2</v>
      </c>
      <c r="Q48" s="11"/>
    </row>
    <row r="49" spans="1:17" s="9" customFormat="1" ht="12.75" hidden="1">
      <c r="A49" s="6" t="s">
        <v>77</v>
      </c>
      <c r="B49" s="10" t="s">
        <v>40</v>
      </c>
      <c r="C49" s="7">
        <v>38</v>
      </c>
      <c r="D49" s="11"/>
      <c r="E49" s="11"/>
      <c r="F49" s="21"/>
      <c r="G49" s="21"/>
      <c r="H49" s="12"/>
      <c r="I49" s="18"/>
      <c r="J49" s="21"/>
      <c r="K49" s="21"/>
      <c r="L49" s="12"/>
      <c r="M49" s="18"/>
      <c r="N49" s="11"/>
      <c r="O49" s="12"/>
      <c r="P49" s="18"/>
      <c r="Q49" s="11"/>
    </row>
    <row r="50" spans="1:17" s="9" customFormat="1" ht="12.75" hidden="1">
      <c r="A50" s="6" t="s">
        <v>78</v>
      </c>
      <c r="B50" s="10" t="s">
        <v>41</v>
      </c>
      <c r="C50" s="7">
        <v>39</v>
      </c>
      <c r="D50" s="11"/>
      <c r="E50" s="11"/>
      <c r="F50" s="21"/>
      <c r="G50" s="21"/>
      <c r="H50" s="12"/>
      <c r="I50" s="18"/>
      <c r="J50" s="21"/>
      <c r="K50" s="21"/>
      <c r="L50" s="12"/>
      <c r="M50" s="18"/>
      <c r="N50" s="11"/>
      <c r="O50" s="12"/>
      <c r="P50" s="18"/>
      <c r="Q50" s="11"/>
    </row>
    <row r="51" spans="1:17" s="9" customFormat="1" ht="12.75" hidden="1">
      <c r="A51" s="6" t="s">
        <v>79</v>
      </c>
      <c r="B51" s="10" t="s">
        <v>42</v>
      </c>
      <c r="C51" s="7">
        <v>40</v>
      </c>
      <c r="D51" s="11"/>
      <c r="E51" s="11"/>
      <c r="F51" s="21"/>
      <c r="G51" s="21"/>
      <c r="H51" s="12"/>
      <c r="I51" s="18"/>
      <c r="J51" s="21"/>
      <c r="K51" s="21"/>
      <c r="L51" s="12"/>
      <c r="M51" s="18"/>
      <c r="N51" s="11"/>
      <c r="O51" s="12"/>
      <c r="P51" s="18"/>
      <c r="Q51" s="11"/>
    </row>
    <row r="52" spans="1:17" s="9" customFormat="1" ht="12.75" hidden="1">
      <c r="A52" s="6" t="s">
        <v>80</v>
      </c>
      <c r="B52" s="11"/>
      <c r="C52" s="7">
        <v>41</v>
      </c>
      <c r="D52" s="11"/>
      <c r="E52" s="11"/>
      <c r="F52" s="21"/>
      <c r="G52" s="21"/>
      <c r="H52" s="12"/>
      <c r="I52" s="18"/>
      <c r="J52" s="21"/>
      <c r="K52" s="21"/>
      <c r="L52" s="12"/>
      <c r="M52" s="18"/>
      <c r="N52" s="11"/>
      <c r="O52" s="12"/>
      <c r="P52" s="18"/>
      <c r="Q52" s="11"/>
    </row>
    <row r="53" spans="1:17" s="9" customFormat="1" ht="12.75">
      <c r="A53" s="6">
        <v>11</v>
      </c>
      <c r="B53" s="10" t="s">
        <v>43</v>
      </c>
      <c r="C53" s="7">
        <v>18</v>
      </c>
      <c r="D53" s="11"/>
      <c r="E53" s="11"/>
      <c r="F53" s="21"/>
      <c r="G53" s="21"/>
      <c r="H53" s="12">
        <f>SUM(H54:H56)</f>
        <v>1.3841600000000001</v>
      </c>
      <c r="I53" s="18">
        <f>SUM(I54:I56)</f>
        <v>2.1399999999999999E-2</v>
      </c>
      <c r="J53" s="21"/>
      <c r="K53" s="21"/>
      <c r="L53" s="12">
        <f>SUM(L54:L56)</f>
        <v>0.31075000000000003</v>
      </c>
      <c r="M53" s="18">
        <f t="shared" ref="M53:P53" si="3">SUM(M54:M56)</f>
        <v>5.5999999999999999E-3</v>
      </c>
      <c r="N53" s="11">
        <f t="shared" si="3"/>
        <v>0</v>
      </c>
      <c r="O53" s="12">
        <f>SUM(O54:O56)</f>
        <v>1.3841600000000001</v>
      </c>
      <c r="P53" s="18">
        <f t="shared" si="3"/>
        <v>2.3799999999999998E-2</v>
      </c>
      <c r="Q53" s="11"/>
    </row>
    <row r="54" spans="1:17" s="9" customFormat="1" ht="12.75">
      <c r="A54" s="6" t="s">
        <v>81</v>
      </c>
      <c r="B54" s="11" t="s">
        <v>99</v>
      </c>
      <c r="C54" s="7">
        <v>19</v>
      </c>
      <c r="D54" s="11"/>
      <c r="E54" s="11"/>
      <c r="F54" s="21"/>
      <c r="G54" s="21"/>
      <c r="H54" s="12">
        <v>1.3083400000000001</v>
      </c>
      <c r="I54" s="18">
        <v>2.0199999999999999E-2</v>
      </c>
      <c r="J54" s="21"/>
      <c r="K54" s="21"/>
      <c r="L54" s="12"/>
      <c r="M54" s="18"/>
      <c r="N54" s="11"/>
      <c r="O54" s="12">
        <v>1.3083400000000001</v>
      </c>
      <c r="P54" s="18">
        <v>2.2499999999999999E-2</v>
      </c>
      <c r="Q54" s="11"/>
    </row>
    <row r="55" spans="1:17" s="9" customFormat="1" ht="12.75">
      <c r="A55" s="6" t="s">
        <v>82</v>
      </c>
      <c r="B55" s="11" t="s">
        <v>109</v>
      </c>
      <c r="C55" s="7">
        <v>20</v>
      </c>
      <c r="D55" s="11"/>
      <c r="E55" s="11"/>
      <c r="F55" s="21"/>
      <c r="G55" s="21"/>
      <c r="H55" s="12">
        <v>4.24E-2</v>
      </c>
      <c r="I55" s="18">
        <v>6.9999999999999999E-4</v>
      </c>
      <c r="J55" s="21"/>
      <c r="K55" s="21"/>
      <c r="L55" s="12"/>
      <c r="M55" s="18"/>
      <c r="N55" s="11"/>
      <c r="O55" s="12">
        <v>4.24E-2</v>
      </c>
      <c r="P55" s="18">
        <v>6.9999999999999999E-4</v>
      </c>
      <c r="Q55" s="11"/>
    </row>
    <row r="56" spans="1:17" s="9" customFormat="1" ht="12.75">
      <c r="A56" s="6" t="s">
        <v>83</v>
      </c>
      <c r="B56" s="11" t="s">
        <v>110</v>
      </c>
      <c r="C56" s="7">
        <v>21</v>
      </c>
      <c r="D56" s="11"/>
      <c r="E56" s="11"/>
      <c r="F56" s="21"/>
      <c r="G56" s="21"/>
      <c r="H56" s="12">
        <v>3.3419999999999998E-2</v>
      </c>
      <c r="I56" s="18">
        <v>5.0000000000000001E-4</v>
      </c>
      <c r="J56" s="21"/>
      <c r="K56" s="21"/>
      <c r="L56" s="12">
        <v>0.31075000000000003</v>
      </c>
      <c r="M56" s="18">
        <v>5.5999999999999999E-3</v>
      </c>
      <c r="N56" s="11"/>
      <c r="O56" s="12">
        <v>3.3419999999999998E-2</v>
      </c>
      <c r="P56" s="18">
        <v>5.9999999999999995E-4</v>
      </c>
      <c r="Q56" s="11"/>
    </row>
    <row r="57" spans="1:17" s="9" customFormat="1" ht="76.5">
      <c r="A57" s="7">
        <v>12</v>
      </c>
      <c r="B57" s="10" t="s">
        <v>44</v>
      </c>
      <c r="C57" s="7">
        <v>22</v>
      </c>
      <c r="D57" s="11"/>
      <c r="E57" s="11"/>
      <c r="F57" s="21"/>
      <c r="G57" s="21"/>
      <c r="H57" s="12">
        <f>SUM(H58:H64)</f>
        <v>1.2387999999999999</v>
      </c>
      <c r="I57" s="18">
        <f>SUM(I58:I64)</f>
        <v>1.9299999999999998E-2</v>
      </c>
      <c r="J57" s="21"/>
      <c r="K57" s="21"/>
      <c r="L57" s="12">
        <f>SUM(L58:L64)</f>
        <v>0.12618000000000001</v>
      </c>
      <c r="M57" s="18">
        <f>SUM(M58:M64)</f>
        <v>2.0999999999999999E-3</v>
      </c>
      <c r="N57" s="12">
        <f t="shared" ref="N57" si="4">SUM(N58:N64)</f>
        <v>0</v>
      </c>
      <c r="O57" s="12">
        <f>SUM(O58:O64)</f>
        <v>1.2387999999999999</v>
      </c>
      <c r="P57" s="18">
        <f>SUM(P58:P64)</f>
        <v>2.1299999999999999E-2</v>
      </c>
      <c r="Q57" s="11"/>
    </row>
    <row r="58" spans="1:17" s="9" customFormat="1" ht="18" customHeight="1">
      <c r="A58" s="6" t="s">
        <v>85</v>
      </c>
      <c r="B58" s="11" t="s">
        <v>86</v>
      </c>
      <c r="C58" s="7">
        <v>23</v>
      </c>
      <c r="D58" s="11"/>
      <c r="E58" s="11"/>
      <c r="F58" s="21"/>
      <c r="G58" s="21"/>
      <c r="H58" s="12">
        <v>0.15092</v>
      </c>
      <c r="I58" s="18">
        <v>2.3E-3</v>
      </c>
      <c r="J58" s="21"/>
      <c r="K58" s="21"/>
      <c r="L58" s="12">
        <v>6.4729999999999996E-2</v>
      </c>
      <c r="M58" s="18">
        <v>1.1999999999999999E-3</v>
      </c>
      <c r="N58" s="11"/>
      <c r="O58" s="12">
        <v>0.15092</v>
      </c>
      <c r="P58" s="18">
        <v>2.5999999999999999E-3</v>
      </c>
      <c r="Q58" s="11"/>
    </row>
    <row r="59" spans="1:17" s="9" customFormat="1" ht="18" hidden="1" customHeight="1">
      <c r="A59" s="6" t="s">
        <v>87</v>
      </c>
      <c r="B59" s="11" t="s">
        <v>94</v>
      </c>
      <c r="C59" s="7">
        <v>24</v>
      </c>
      <c r="D59" s="11"/>
      <c r="E59" s="11"/>
      <c r="F59" s="11"/>
      <c r="G59" s="11"/>
      <c r="H59" s="12"/>
      <c r="I59" s="18"/>
      <c r="J59" s="11"/>
      <c r="K59" s="11"/>
      <c r="L59" s="12"/>
      <c r="M59" s="18"/>
      <c r="N59" s="11"/>
      <c r="O59" s="12"/>
      <c r="P59" s="18"/>
      <c r="Q59" s="11"/>
    </row>
    <row r="60" spans="1:17" s="9" customFormat="1" ht="18" customHeight="1">
      <c r="A60" s="6" t="s">
        <v>87</v>
      </c>
      <c r="B60" s="11" t="s">
        <v>95</v>
      </c>
      <c r="C60" s="7">
        <v>25</v>
      </c>
      <c r="D60" s="11"/>
      <c r="E60" s="11"/>
      <c r="F60" s="11"/>
      <c r="G60" s="11"/>
      <c r="H60" s="12">
        <v>6.2100000000000002E-3</v>
      </c>
      <c r="I60" s="18">
        <v>1E-4</v>
      </c>
      <c r="J60" s="11"/>
      <c r="K60" s="11"/>
      <c r="L60" s="12">
        <v>2.1250000000000002E-2</v>
      </c>
      <c r="M60" s="18">
        <v>4.0000000000000002E-4</v>
      </c>
      <c r="N60" s="11"/>
      <c r="O60" s="12">
        <v>6.2100000000000002E-3</v>
      </c>
      <c r="P60" s="18">
        <v>1E-4</v>
      </c>
      <c r="Q60" s="11"/>
    </row>
    <row r="61" spans="1:17" s="9" customFormat="1" ht="30" customHeight="1">
      <c r="A61" s="6" t="s">
        <v>89</v>
      </c>
      <c r="B61" s="11" t="s">
        <v>88</v>
      </c>
      <c r="C61" s="7">
        <v>26</v>
      </c>
      <c r="D61" s="11"/>
      <c r="E61" s="11"/>
      <c r="F61" s="11"/>
      <c r="G61" s="11"/>
      <c r="H61" s="12">
        <v>0.33217999999999998</v>
      </c>
      <c r="I61" s="18">
        <v>5.1000000000000004E-3</v>
      </c>
      <c r="J61" s="11"/>
      <c r="K61" s="11"/>
      <c r="L61" s="12"/>
      <c r="M61" s="18"/>
      <c r="N61" s="11"/>
      <c r="O61" s="12">
        <v>0.33217999999999998</v>
      </c>
      <c r="P61" s="18">
        <v>5.7000000000000002E-3</v>
      </c>
      <c r="Q61" s="11"/>
    </row>
    <row r="62" spans="1:17" s="9" customFormat="1" ht="30" customHeight="1">
      <c r="A62" s="6" t="s">
        <v>91</v>
      </c>
      <c r="B62" s="11" t="s">
        <v>92</v>
      </c>
      <c r="C62" s="7">
        <v>27</v>
      </c>
      <c r="D62" s="11"/>
      <c r="E62" s="11"/>
      <c r="F62" s="11"/>
      <c r="G62" s="11"/>
      <c r="H62" s="12">
        <v>3.2439999999999997E-2</v>
      </c>
      <c r="I62" s="18">
        <v>6.9999999999999999E-4</v>
      </c>
      <c r="J62" s="11"/>
      <c r="K62" s="11"/>
      <c r="L62" s="12">
        <v>4.02E-2</v>
      </c>
      <c r="M62" s="18">
        <v>5.0000000000000001E-4</v>
      </c>
      <c r="N62" s="11"/>
      <c r="O62" s="12">
        <v>3.2439999999999997E-2</v>
      </c>
      <c r="P62" s="18">
        <v>5.9999999999999995E-4</v>
      </c>
      <c r="Q62" s="11"/>
    </row>
    <row r="63" spans="1:17" s="9" customFormat="1" ht="30" hidden="1" customHeight="1">
      <c r="A63" s="6"/>
      <c r="B63" s="11"/>
      <c r="C63" s="7"/>
      <c r="D63" s="11"/>
      <c r="E63" s="11"/>
      <c r="F63" s="11"/>
      <c r="G63" s="11"/>
      <c r="H63" s="12"/>
      <c r="I63" s="18"/>
      <c r="J63" s="11"/>
      <c r="K63" s="11"/>
      <c r="L63" s="12"/>
      <c r="M63" s="18"/>
      <c r="N63" s="11"/>
      <c r="O63" s="12"/>
      <c r="P63" s="18"/>
      <c r="Q63" s="11"/>
    </row>
    <row r="64" spans="1:17" s="9" customFormat="1" ht="18" customHeight="1">
      <c r="A64" s="6" t="s">
        <v>93</v>
      </c>
      <c r="B64" s="11" t="s">
        <v>90</v>
      </c>
      <c r="C64" s="7">
        <v>28</v>
      </c>
      <c r="D64" s="11"/>
      <c r="E64" s="11"/>
      <c r="F64" s="11"/>
      <c r="G64" s="11"/>
      <c r="H64" s="12">
        <v>0.71704999999999997</v>
      </c>
      <c r="I64" s="18">
        <v>1.11E-2</v>
      </c>
      <c r="J64" s="11"/>
      <c r="K64" s="11"/>
      <c r="L64" s="12"/>
      <c r="M64" s="18"/>
      <c r="N64" s="11"/>
      <c r="O64" s="12">
        <v>0.71704999999999997</v>
      </c>
      <c r="P64" s="18">
        <v>1.23E-2</v>
      </c>
      <c r="Q64" s="11"/>
    </row>
    <row r="65" spans="1:17" ht="15.75" customHeight="1">
      <c r="A65" s="30" t="s">
        <v>97</v>
      </c>
      <c r="B65" s="30"/>
      <c r="C65" s="30"/>
      <c r="D65" s="30"/>
      <c r="E65" s="30"/>
      <c r="F65" s="30"/>
      <c r="G65" s="32" t="s">
        <v>46</v>
      </c>
      <c r="H65" s="32"/>
      <c r="I65" s="32"/>
      <c r="J65" s="32"/>
      <c r="K65" s="32" t="s">
        <v>98</v>
      </c>
      <c r="L65" s="32"/>
      <c r="M65" s="32"/>
      <c r="N65" s="32"/>
      <c r="O65" s="32"/>
      <c r="P65" s="32"/>
      <c r="Q65" s="32"/>
    </row>
    <row r="66" spans="1:17">
      <c r="A66" s="31" t="s">
        <v>45</v>
      </c>
      <c r="B66" s="31"/>
      <c r="C66" s="31"/>
      <c r="D66" s="31"/>
      <c r="E66" s="31"/>
      <c r="F66" s="31"/>
      <c r="G66" s="31" t="s">
        <v>47</v>
      </c>
      <c r="H66" s="31"/>
      <c r="I66" s="31"/>
      <c r="J66" s="31"/>
      <c r="K66" s="31" t="s">
        <v>48</v>
      </c>
      <c r="L66" s="31"/>
      <c r="M66" s="31"/>
      <c r="N66" s="31"/>
      <c r="O66" s="31"/>
      <c r="P66" s="31"/>
      <c r="Q66" s="31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5.75">
      <c r="A68" s="3"/>
    </row>
    <row r="69" spans="1:17">
      <c r="A69" s="27" t="s">
        <v>49</v>
      </c>
      <c r="B69" s="28"/>
    </row>
    <row r="70" spans="1:17" ht="32.25" customHeight="1">
      <c r="A70" s="8" t="s">
        <v>50</v>
      </c>
      <c r="B70" s="27" t="s">
        <v>51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7">
      <c r="A71" s="5"/>
    </row>
  </sheetData>
  <mergeCells count="115">
    <mergeCell ref="A66:F66"/>
    <mergeCell ref="G66:J66"/>
    <mergeCell ref="K66:Q66"/>
    <mergeCell ref="A69:B69"/>
    <mergeCell ref="B70:P70"/>
    <mergeCell ref="F57:G57"/>
    <mergeCell ref="J57:K57"/>
    <mergeCell ref="F58:G58"/>
    <mergeCell ref="J58:K58"/>
    <mergeCell ref="A65:F65"/>
    <mergeCell ref="G65:J65"/>
    <mergeCell ref="K65:Q65"/>
    <mergeCell ref="F54:G54"/>
    <mergeCell ref="J54:K54"/>
    <mergeCell ref="F55:G55"/>
    <mergeCell ref="J55:K55"/>
    <mergeCell ref="F56:G56"/>
    <mergeCell ref="J56:K56"/>
    <mergeCell ref="F51:G51"/>
    <mergeCell ref="J51:K51"/>
    <mergeCell ref="F52:G52"/>
    <mergeCell ref="J52:K52"/>
    <mergeCell ref="F53:G53"/>
    <mergeCell ref="J53:K53"/>
    <mergeCell ref="F48:G48"/>
    <mergeCell ref="J48:K48"/>
    <mergeCell ref="F49:G49"/>
    <mergeCell ref="J49:K49"/>
    <mergeCell ref="F50:G50"/>
    <mergeCell ref="J50:K50"/>
    <mergeCell ref="F45:G45"/>
    <mergeCell ref="J45:K45"/>
    <mergeCell ref="F46:G46"/>
    <mergeCell ref="J46:K46"/>
    <mergeCell ref="F47:G47"/>
    <mergeCell ref="J47:K47"/>
    <mergeCell ref="F42:G42"/>
    <mergeCell ref="J42:K42"/>
    <mergeCell ref="F43:G43"/>
    <mergeCell ref="J43:K43"/>
    <mergeCell ref="F44:G44"/>
    <mergeCell ref="J44:K44"/>
    <mergeCell ref="F39:G39"/>
    <mergeCell ref="J39:K39"/>
    <mergeCell ref="F40:G40"/>
    <mergeCell ref="J40:K40"/>
    <mergeCell ref="F41:G41"/>
    <mergeCell ref="J41:K41"/>
    <mergeCell ref="F36:G36"/>
    <mergeCell ref="J36:K36"/>
    <mergeCell ref="F37:G37"/>
    <mergeCell ref="J37:K37"/>
    <mergeCell ref="F38:G38"/>
    <mergeCell ref="J38:K38"/>
    <mergeCell ref="F33:G33"/>
    <mergeCell ref="J33:K33"/>
    <mergeCell ref="F34:G34"/>
    <mergeCell ref="J34:K34"/>
    <mergeCell ref="F35:G35"/>
    <mergeCell ref="J35:K35"/>
    <mergeCell ref="F30:G30"/>
    <mergeCell ref="J30:K30"/>
    <mergeCell ref="F31:G31"/>
    <mergeCell ref="J31:K31"/>
    <mergeCell ref="F32:G32"/>
    <mergeCell ref="J32:K32"/>
    <mergeCell ref="F26:G26"/>
    <mergeCell ref="J26:K26"/>
    <mergeCell ref="F27:G27"/>
    <mergeCell ref="F28:G28"/>
    <mergeCell ref="J28:K28"/>
    <mergeCell ref="F29:G29"/>
    <mergeCell ref="J29:K29"/>
    <mergeCell ref="F22:G22"/>
    <mergeCell ref="F23:G23"/>
    <mergeCell ref="J23:K23"/>
    <mergeCell ref="F24:G24"/>
    <mergeCell ref="J24:K24"/>
    <mergeCell ref="F25:G25"/>
    <mergeCell ref="J25:K25"/>
    <mergeCell ref="F18:G18"/>
    <mergeCell ref="J18:K18"/>
    <mergeCell ref="F19:G19"/>
    <mergeCell ref="J19:K19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F13:G13"/>
    <mergeCell ref="J13:K13"/>
    <mergeCell ref="F14:G14"/>
    <mergeCell ref="J14:K14"/>
    <mergeCell ref="J8:K8"/>
    <mergeCell ref="F9:G9"/>
    <mergeCell ref="J9:K9"/>
    <mergeCell ref="F10:G10"/>
    <mergeCell ref="J10:K10"/>
    <mergeCell ref="F11:G11"/>
    <mergeCell ref="J11:K11"/>
    <mergeCell ref="L1:Q2"/>
    <mergeCell ref="A4:P5"/>
    <mergeCell ref="B6:B8"/>
    <mergeCell ref="C6:C8"/>
    <mergeCell ref="D6:K6"/>
    <mergeCell ref="L6:N7"/>
    <mergeCell ref="O6:Q7"/>
    <mergeCell ref="D7:G7"/>
    <mergeCell ref="H7:K7"/>
    <mergeCell ref="F8:G8"/>
  </mergeCells>
  <pageMargins left="1.299212598425197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безконтейнер</vt:lpstr>
      <vt:lpstr>механічне</vt:lpstr>
      <vt:lpstr>збір</vt:lpstr>
      <vt:lpstr>ВГ</vt:lpstr>
      <vt:lpstr>ремонтні</vt:lpstr>
      <vt:lpstr>захоронення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Windows User</cp:lastModifiedBy>
  <cp:lastPrinted>2021-11-18T12:58:12Z</cp:lastPrinted>
  <dcterms:created xsi:type="dcterms:W3CDTF">2015-06-05T18:19:34Z</dcterms:created>
  <dcterms:modified xsi:type="dcterms:W3CDTF">2021-11-30T07:44:01Z</dcterms:modified>
</cp:coreProperties>
</file>