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5\"/>
    </mc:Choice>
  </mc:AlternateContent>
  <xr:revisionPtr revIDLastSave="0" documentId="13_ncr:1_{82DB4B05-4C3A-4E29-B835-A25A58843A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D24" i="2" l="1"/>
  <c r="E24" i="2"/>
  <c r="C24" i="2"/>
  <c r="D23" i="2"/>
  <c r="E23" i="2"/>
  <c r="C23" i="2"/>
  <c r="D22" i="2"/>
  <c r="E22" i="2"/>
  <c r="D21" i="2"/>
  <c r="E21" i="2"/>
  <c r="C22" i="2"/>
  <c r="C21" i="2"/>
  <c r="E7" i="2"/>
  <c r="J23" i="2"/>
  <c r="E20" i="2"/>
  <c r="E12" i="2"/>
  <c r="E10" i="2"/>
  <c r="E8" i="2"/>
  <c r="E15" i="2"/>
  <c r="E18" i="2"/>
  <c r="A5" i="2" l="1"/>
  <c r="D7" i="2"/>
  <c r="D8" i="2"/>
  <c r="D9" i="2"/>
  <c r="D10" i="2"/>
  <c r="D12" i="2"/>
  <c r="D13" i="2"/>
  <c r="D15" i="2"/>
  <c r="C16" i="2"/>
  <c r="D16" i="2"/>
  <c r="D17" i="2"/>
  <c r="D18" i="2"/>
  <c r="D20" i="2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<sst xmlns="http://schemas.openxmlformats.org/spreadsheetml/2006/main" count="28" uniqueCount="27">
  <si>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</si>
  <si>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</si>
  <si>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</si>
  <si>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</si>
  <si>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</si>
  <si>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</si>
  <si>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</si>
  <si>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</si>
  <si>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</si>
  <si>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</si>
  <si>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</si>
  <si>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</si>
  <si>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</si>
  <si>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</si>
  <si>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</si>
  <si>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м. Канів вул. Енергетиків буд 33</t>
  </si>
  <si>
    <t>Адміністрація КП "ЖЕК"</t>
  </si>
  <si>
    <t>Запланована сума витрат на 12 місяців ,гривень</t>
  </si>
  <si>
    <t>Винагорода управителю (рентабельність)</t>
  </si>
  <si>
    <t>Фактична сума витрат за 12 місяців, гривень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</si>
  <si>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 
</t>
    </r>
    <r>
      <rPr>
        <i/>
        <sz val="18"/>
        <color theme="1"/>
        <rFont val="Times New Roman"/>
        <family val="1"/>
        <charset val="204"/>
      </rPr>
      <t>- бетонування підлоги на 1-ому поверсі перед входом в ліфт;
- частковий ремонт покрівлі будинку</t>
    </r>
    <r>
      <rPr>
        <sz val="18"/>
        <color theme="1"/>
        <rFont val="Times New Roman"/>
        <family val="1"/>
        <charset val="204"/>
      </rPr>
      <t xml:space="preserve">
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</si>
  <si>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каналізації:
</t>
    </r>
    <r>
      <rPr>
        <i/>
        <sz val="18"/>
        <color theme="1"/>
        <rFont val="Times New Roman"/>
        <family val="1"/>
        <charset val="204"/>
      </rPr>
      <t xml:space="preserve">- часткова заміна труби холодного водопостачання в підвалі будинку;
- часткова заміна труби холодного водопостачання в підвалі будинку;
- часткова заміна труб холодного водопостачання в підвалі будинку;
- часткова заміна труб холодного водопостачання по квартирі № 3 в підвалі будинку
</t>
    </r>
  </si>
  <si>
    <t xml:space="preserve">         КОМУНАЛЬНЕ ПІДПРИЄМСТВО</t>
  </si>
  <si>
    <t xml:space="preserve">             "ЖИТЛОВО- ЕКСПЛУАТАЦІЙНА КОНТОРА"</t>
  </si>
  <si>
    <t>ЗВІТ ПРО ВИКОНАННЯ КОШТОРИСУ
витрат на утримання багатоквартирного будинку та 
прибудинкової території за 12 місяців (серпень 2021 р - липень 2022 р)</t>
  </si>
  <si>
    <t>Обслуговування  вентиляційних каналів</t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</si>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</sst>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9" fontId="4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</sheetData>
      <sheetData sheetId="6"/>
      <sheetData sheetId="7">
        <row r="16">
          <cell r="G16">
            <v>41203.256091668765</v>
          </cell>
        </row>
        <row r="18">
          <cell r="G18">
            <v>1.3380000000000001</v>
          </cell>
        </row>
      </sheetData>
      <sheetData sheetId="8">
        <row r="13">
          <cell r="K13">
            <v>11427.37690190928</v>
          </cell>
        </row>
        <row r="15">
          <cell r="K15">
            <v>0.37097055258762762</v>
          </cell>
        </row>
      </sheetData>
      <sheetData sheetId="9">
        <row r="16">
          <cell r="H16">
            <v>56910.152733956129</v>
          </cell>
        </row>
        <row r="18">
          <cell r="K18">
            <v>1.8474922975573342</v>
          </cell>
        </row>
      </sheetData>
      <sheetData sheetId="10">
        <row r="23">
          <cell r="F23">
            <v>2388.7606488061538</v>
          </cell>
        </row>
        <row r="25">
          <cell r="F25">
            <v>7.7547092871255469E-2</v>
          </cell>
        </row>
      </sheetData>
      <sheetData sheetId="11">
        <row r="15">
          <cell r="H15">
            <v>8532.8910730868465</v>
          </cell>
        </row>
        <row r="17">
          <cell r="H17">
            <v>0.27700464462689411</v>
          </cell>
        </row>
      </sheetData>
      <sheetData sheetId="12">
        <row r="15">
          <cell r="H15">
            <v>39937.236629637307</v>
          </cell>
        </row>
        <row r="17">
          <cell r="H17">
            <v>1.2964964494753053</v>
          </cell>
        </row>
      </sheetData>
      <sheetData sheetId="13">
        <row r="16">
          <cell r="G16">
            <v>0</v>
          </cell>
        </row>
        <row r="18">
          <cell r="G18">
            <v>0</v>
          </cell>
        </row>
      </sheetData>
      <sheetData sheetId="14">
        <row r="23">
          <cell r="G23">
            <v>2854.7479760936044</v>
          </cell>
        </row>
        <row r="25">
          <cell r="G25">
            <v>9.2674586939800185E-2</v>
          </cell>
        </row>
      </sheetData>
      <sheetData sheetId="15">
        <row r="13">
          <cell r="F13">
            <v>464.26417874347987</v>
          </cell>
        </row>
        <row r="15">
          <cell r="F15">
            <v>1.5071554952067259E-2</v>
          </cell>
        </row>
      </sheetData>
      <sheetData sheetId="16">
        <row r="13">
          <cell r="I13">
            <v>18345.36</v>
          </cell>
        </row>
        <row r="15">
          <cell r="I15">
            <v>0.59555122711336184</v>
          </cell>
        </row>
      </sheetData>
      <sheetData sheetId="17">
        <row r="15">
          <cell r="G15">
            <v>4914.8820143999992</v>
          </cell>
        </row>
        <row r="17">
          <cell r="G17">
            <v>0.15955337015971949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abSelected="1" view="pageBreakPreview" topLeftCell="A18" zoomScale="60" zoomScaleNormal="59" zoomScalePageLayoutView="55" workbookViewId="0">
      <selection activeCell="C23" sqref="C23"/>
    </sheetView>
  </sheetViews>
  <sheetFormatPr defaultRowHeight="15" x14ac:dyDescent="0.25"/>
  <cols>
    <col min="1" max="1" width="10.140625" customWidth="1"/>
    <col min="2" max="2" width="89.140625" customWidth="1"/>
    <col min="3" max="3" width="24.7109375" customWidth="1"/>
    <col min="4" max="4" width="0.28515625" customWidth="1"/>
    <col min="5" max="5" width="24.5703125" customWidth="1"/>
    <col min="10" max="10" width="16" customWidth="1"/>
    <col min="14" max="14" width="11" customWidth="1"/>
    <col min="15" max="15" width="13.7109375" customWidth="1"/>
  </cols>
  <sheetData>
    <row r="1" spans="1:5" ht="23.25" x14ac:dyDescent="0.35">
      <c r="A1" s="20"/>
      <c r="B1" s="27" t="s">
        <v>22</v>
      </c>
      <c r="C1" s="28"/>
      <c r="D1" s="21"/>
      <c r="E1" s="16"/>
    </row>
    <row r="2" spans="1:5" ht="23.25" x14ac:dyDescent="0.35">
      <c r="A2" s="20"/>
      <c r="B2" s="27" t="s">
        <v>23</v>
      </c>
      <c r="C2" s="28"/>
      <c r="D2" s="21"/>
      <c r="E2" s="16"/>
    </row>
    <row r="3" spans="1:5" ht="23.25" x14ac:dyDescent="0.35">
      <c r="A3" s="20"/>
      <c r="B3" s="22"/>
      <c r="C3" s="23"/>
      <c r="D3" s="21"/>
      <c r="E3" s="16"/>
    </row>
    <row r="4" spans="1:5" ht="69" customHeight="1" x14ac:dyDescent="0.25">
      <c r="A4" s="32" t="s">
        <v>24</v>
      </c>
      <c r="B4" s="32"/>
      <c r="C4" s="32"/>
      <c r="D4" s="32"/>
      <c r="E4" s="33"/>
    </row>
    <row r="5" spans="1:5" ht="23.25" x14ac:dyDescent="0.35">
      <c r="A5" s="17" t="str">
        <f>[1]Характеристика!A6</f>
        <v>Адреса</v>
      </c>
      <c r="B5" s="24" t="s">
        <v>15</v>
      </c>
      <c r="C5" s="3"/>
      <c r="D5" s="1"/>
    </row>
    <row r="6" spans="1:5" ht="97.5" customHeight="1" x14ac:dyDescent="0.25">
      <c r="A6" s="18" t="s">
        <v>0</v>
      </c>
      <c r="B6" s="19" t="s">
        <v>1</v>
      </c>
      <c r="C6" s="18" t="s">
        <v>17</v>
      </c>
      <c r="D6" s="18" t="s">
        <v>2</v>
      </c>
      <c r="E6" s="18" t="s">
        <v>19</v>
      </c>
    </row>
    <row r="7" spans="1:5" ht="81" customHeight="1" x14ac:dyDescent="0.25">
      <c r="A7" s="5">
        <v>1</v>
      </c>
      <c r="B7" s="4" t="s">
        <v>14</v>
      </c>
      <c r="C7" s="6">
        <v>53189.49</v>
      </c>
      <c r="D7" s="7">
        <f>'[1]ТО внутріньобудин'!K18</f>
        <v>1.8474922975573342</v>
      </c>
      <c r="E7" s="5">
        <f>2761.24+352.72+3192.51+169.69+3045.37+9193.01+3141.6+300.83+4078.72+279.44+3145.66+161.56+3025.87+1225.97+2969.82+3494.05+7398.88+404.11+4275.76+2643.91+254.95+2455.22+1239.7+57.86</f>
        <v>59268.45</v>
      </c>
    </row>
    <row r="8" spans="1:5" ht="28.5" customHeight="1" x14ac:dyDescent="0.35">
      <c r="A8" s="5">
        <v>2</v>
      </c>
      <c r="B8" s="8" t="s">
        <v>3</v>
      </c>
      <c r="C8" s="9">
        <v>18345.36</v>
      </c>
      <c r="D8" s="7">
        <f>[1]ліфти!I15</f>
        <v>0.59555122711336184</v>
      </c>
      <c r="E8" s="29">
        <f>1989.51+2086.74+4246.29+2168.69+2322+1840.31+2294.6+2346.54+2406.86+1960.46+1925.02+2005.05</f>
        <v>27592.07</v>
      </c>
    </row>
    <row r="9" spans="1:5" ht="26.25" customHeight="1" x14ac:dyDescent="0.35">
      <c r="A9" s="5">
        <v>3</v>
      </c>
      <c r="B9" s="10" t="s">
        <v>4</v>
      </c>
      <c r="C9" s="6">
        <v>4914.88</v>
      </c>
      <c r="D9" s="7">
        <f>[1]диспетчериз!G17</f>
        <v>0.15955337015971949</v>
      </c>
      <c r="E9" s="29"/>
    </row>
    <row r="10" spans="1:5" ht="33" customHeight="1" x14ac:dyDescent="0.35">
      <c r="A10" s="5">
        <v>4</v>
      </c>
      <c r="B10" s="10" t="s">
        <v>25</v>
      </c>
      <c r="C10" s="6">
        <v>1665.67</v>
      </c>
      <c r="D10" s="7">
        <f>[1]вентканали!F25</f>
        <v>7.7547092871255469E-2</v>
      </c>
      <c r="E10" s="5">
        <f>2208.43+302.99</f>
        <v>2511.42</v>
      </c>
    </row>
    <row r="11" spans="1:5" ht="112.5" hidden="1" customHeight="1" x14ac:dyDescent="0.35">
      <c r="A11" s="5">
        <v>5</v>
      </c>
      <c r="B11" s="10" t="s">
        <v>5</v>
      </c>
      <c r="C11" s="6">
        <v>0</v>
      </c>
      <c r="D11" s="7">
        <v>0</v>
      </c>
      <c r="E11" s="9"/>
    </row>
    <row r="12" spans="1:5" ht="247.5" customHeight="1" x14ac:dyDescent="0.35">
      <c r="A12" s="5">
        <v>6</v>
      </c>
      <c r="B12" s="10" t="s">
        <v>20</v>
      </c>
      <c r="C12" s="6">
        <v>33459.78</v>
      </c>
      <c r="D12" s="7">
        <f>'[1]поточ рем. констр.ел '!H17</f>
        <v>0.27700464462689411</v>
      </c>
      <c r="E12" s="29">
        <f>589.86+2734.84+730.12+654.44+1236.97+409.39+344.08+405.63+1915.14+505.05+432.79+3239.34+1808.56</f>
        <v>15006.210000000001</v>
      </c>
    </row>
    <row r="13" spans="1:5" ht="270.75" customHeight="1" x14ac:dyDescent="0.25">
      <c r="A13" s="5">
        <v>7</v>
      </c>
      <c r="B13" s="25" t="s">
        <v>21</v>
      </c>
      <c r="C13" s="6">
        <v>5981.51</v>
      </c>
      <c r="D13" s="7">
        <f>'[1]поточ рем. внутр.б.мереж'!H17</f>
        <v>1.2964964494753053</v>
      </c>
      <c r="E13" s="29"/>
    </row>
    <row r="14" spans="1:5" ht="91.5" hidden="1" customHeight="1" x14ac:dyDescent="0.25">
      <c r="A14" s="5">
        <v>8</v>
      </c>
      <c r="B14" s="4" t="s">
        <v>6</v>
      </c>
      <c r="C14" s="6">
        <v>0</v>
      </c>
      <c r="D14" s="7">
        <v>0</v>
      </c>
      <c r="E14" s="5"/>
    </row>
    <row r="15" spans="1:5" ht="36" customHeight="1" x14ac:dyDescent="0.25">
      <c r="A15" s="5">
        <v>9</v>
      </c>
      <c r="B15" s="4" t="s">
        <v>7</v>
      </c>
      <c r="C15" s="6">
        <v>36412.04</v>
      </c>
      <c r="D15" s="7">
        <f>[1]прибирання!G18</f>
        <v>1.3380000000000001</v>
      </c>
      <c r="E15" s="30">
        <f>3619.07+4065.81+3789.35+3901.11+3301.67+3434.7+3897.02+4169.47+4101.52+3372.14+3348.95+4760.63</f>
        <v>45761.439999999995</v>
      </c>
    </row>
    <row r="16" spans="1:5" ht="55.5" hidden="1" customHeight="1" x14ac:dyDescent="0.35">
      <c r="A16" s="5">
        <v>10</v>
      </c>
      <c r="B16" s="10" t="s">
        <v>8</v>
      </c>
      <c r="C16" s="6">
        <f>[1]сход.клітки!G16</f>
        <v>0</v>
      </c>
      <c r="D16" s="7">
        <f>[1]сход.клітки!G18</f>
        <v>0</v>
      </c>
      <c r="E16" s="30"/>
    </row>
    <row r="17" spans="1:10" ht="69.75" customHeight="1" x14ac:dyDescent="0.35">
      <c r="A17" s="5">
        <v>11</v>
      </c>
      <c r="B17" s="10" t="s">
        <v>9</v>
      </c>
      <c r="C17" s="6">
        <v>2244.2800000000002</v>
      </c>
      <c r="D17" s="7">
        <f>[1]Сніг!G25</f>
        <v>9.2674586939800185E-2</v>
      </c>
      <c r="E17" s="30"/>
    </row>
    <row r="18" spans="1:10" ht="23.25" x14ac:dyDescent="0.35">
      <c r="A18" s="5">
        <v>12</v>
      </c>
      <c r="B18" s="8" t="s">
        <v>10</v>
      </c>
      <c r="C18" s="9">
        <v>553.29</v>
      </c>
      <c r="D18" s="7">
        <f>[1]дератизація!F15</f>
        <v>1.5071554952067259E-2</v>
      </c>
      <c r="E18" s="5">
        <f>68.75+71.26+71.11+68.4</f>
        <v>279.52</v>
      </c>
    </row>
    <row r="19" spans="1:10" ht="23.25" hidden="1" x14ac:dyDescent="0.35">
      <c r="A19" s="5">
        <v>13</v>
      </c>
      <c r="B19" s="8" t="s">
        <v>11</v>
      </c>
      <c r="C19" s="9">
        <v>0</v>
      </c>
      <c r="D19" s="7"/>
      <c r="E19" s="5"/>
    </row>
    <row r="20" spans="1:10" ht="99" customHeight="1" x14ac:dyDescent="0.35">
      <c r="A20" s="5">
        <v>14</v>
      </c>
      <c r="B20" s="10" t="s">
        <v>12</v>
      </c>
      <c r="C20" s="6">
        <v>9058.5499999999993</v>
      </c>
      <c r="D20" s="7">
        <f>[1]освітлення!K15</f>
        <v>0.37097055258762762</v>
      </c>
      <c r="E20" s="9">
        <f>571.12+651.76+511.23+461.45+564.77+515.95+521.76+608.95+501.14+682.76+559.14</f>
        <v>6150.0300000000007</v>
      </c>
    </row>
    <row r="21" spans="1:10" ht="85.5" customHeight="1" x14ac:dyDescent="0.3">
      <c r="A21" s="5"/>
      <c r="B21" s="14" t="s">
        <v>26</v>
      </c>
      <c r="C21" s="15">
        <f>SUM(C7:C20)</f>
        <v>165824.85</v>
      </c>
      <c r="D21" s="15">
        <f t="shared" ref="D21:E21" si="0">SUM(D7:D20)</f>
        <v>6.0703617762833666</v>
      </c>
      <c r="E21" s="15">
        <f t="shared" si="0"/>
        <v>156569.13999999998</v>
      </c>
    </row>
    <row r="22" spans="1:10" ht="22.5" x14ac:dyDescent="0.3">
      <c r="A22" s="11">
        <v>15</v>
      </c>
      <c r="B22" s="12" t="s">
        <v>18</v>
      </c>
      <c r="C22" s="13">
        <f>C21*10%</f>
        <v>16582.485000000001</v>
      </c>
      <c r="D22" s="13">
        <f t="shared" ref="D22:E22" si="1">D21*10%</f>
        <v>0.60703617762833673</v>
      </c>
      <c r="E22" s="13">
        <f t="shared" si="1"/>
        <v>15656.913999999999</v>
      </c>
    </row>
    <row r="23" spans="1:10" ht="22.5" x14ac:dyDescent="0.3">
      <c r="A23" s="11">
        <v>16</v>
      </c>
      <c r="B23" s="12" t="s">
        <v>13</v>
      </c>
      <c r="C23" s="11">
        <f>ROUND((C21+C22)*0.2,2)</f>
        <v>36481.47</v>
      </c>
      <c r="D23" s="11">
        <f t="shared" ref="D23:E23" si="2">ROUND((D21+D22)*0.2,2)</f>
        <v>1.34</v>
      </c>
      <c r="E23" s="11">
        <f t="shared" si="2"/>
        <v>34445.21</v>
      </c>
      <c r="J23">
        <f>9952.27+12901.34+21515.36+10699.4+11854.69+9507.55+11309.29+13994.46+16731.55+10668.56+15099.42+12335.22</f>
        <v>156569.10999999999</v>
      </c>
    </row>
    <row r="24" spans="1:10" ht="67.5" customHeight="1" x14ac:dyDescent="0.3">
      <c r="A24" s="11">
        <v>17</v>
      </c>
      <c r="B24" s="14" t="s">
        <v>26</v>
      </c>
      <c r="C24" s="15">
        <f>C21+C22+C23+0.02</f>
        <v>218888.82500000001</v>
      </c>
      <c r="D24" s="15">
        <f t="shared" ref="D24:E24" si="3">D21+D22+D23+0.02</f>
        <v>8.0373979539117038</v>
      </c>
      <c r="E24" s="15">
        <f t="shared" si="3"/>
        <v>206671.28399999996</v>
      </c>
    </row>
    <row r="25" spans="1:10" ht="23.25" x14ac:dyDescent="0.35">
      <c r="A25" s="31"/>
      <c r="B25" s="31"/>
      <c r="C25" s="31"/>
      <c r="D25" s="31"/>
      <c r="E25" s="16"/>
    </row>
    <row r="26" spans="1:10" ht="23.25" x14ac:dyDescent="0.35">
      <c r="A26" s="26" t="s">
        <v>16</v>
      </c>
      <c r="B26" s="26"/>
      <c r="C26" s="26"/>
      <c r="D26" s="26"/>
      <c r="E26" s="16"/>
    </row>
    <row r="27" spans="1:10" ht="23.25" x14ac:dyDescent="0.35">
      <c r="A27" s="26"/>
      <c r="B27" s="26"/>
      <c r="C27" s="26"/>
      <c r="D27" s="26"/>
      <c r="E27" s="16"/>
    </row>
    <row r="28" spans="1:10" ht="19.5" customHeight="1" x14ac:dyDescent="0.25">
      <c r="A28" s="2"/>
      <c r="B28" s="2"/>
      <c r="C28" s="2"/>
      <c r="D28" s="2"/>
    </row>
    <row r="29" spans="1:10" ht="15.75" hidden="1" x14ac:dyDescent="0.25">
      <c r="A29" s="2"/>
      <c r="B29" s="1"/>
      <c r="C29" s="1"/>
      <c r="D29" s="1"/>
    </row>
    <row r="30" spans="1:10" ht="15.75" hidden="1" x14ac:dyDescent="0.25">
      <c r="A30" s="2"/>
      <c r="B30" s="1"/>
      <c r="C30" s="1"/>
      <c r="D30" s="1"/>
    </row>
  </sheetData>
  <mergeCells count="9">
    <mergeCell ref="A26:D26"/>
    <mergeCell ref="A27:D27"/>
    <mergeCell ref="B1:C1"/>
    <mergeCell ref="B2:C2"/>
    <mergeCell ref="E8:E9"/>
    <mergeCell ref="E12:E13"/>
    <mergeCell ref="E15:E17"/>
    <mergeCell ref="A25:D25"/>
    <mergeCell ref="A4:E4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2022-09-06T06:58:24Z</cp:lastPrinted>
  <dcterms:created xsi:type="dcterms:W3CDTF">2020-04-09T12:14:42Z</dcterms:created>
  <dcterms:modified xsi:type="dcterms:W3CDTF">2022-09-21T05:48:58Z</dcterms:modified>
</cp:coreProperties>
</file>