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9136DD33-405D-42C5-88CC-E3385980D3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C21" i="2" l="1"/>
  <c r="E24" i="2" l="1"/>
  <c r="E23" i="2"/>
  <c r="C22" i="2"/>
  <c r="E21" i="2"/>
  <c r="E20" i="2"/>
  <c r="E12" i="2"/>
  <c r="E7" i="2"/>
  <c r="E8" i="2"/>
  <c r="E15" i="2"/>
  <c r="E10" i="2"/>
  <c r="E18" i="2"/>
  <c r="C23" i="2" l="1"/>
  <c r="C24" i="2" s="1"/>
  <c r="E22" i="2"/>
  <c r="D7" i="2" l="1"/>
  <c r="D8" i="2"/>
  <c r="D9" i="2"/>
  <c r="D10" i="2"/>
  <c r="D12" i="2"/>
  <c r="D13" i="2"/>
  <c r="D15" i="2"/>
  <c r="D16" i="2"/>
  <c r="D17" i="2"/>
  <c r="D18" i="2"/>
  <c r="D20" i="2"/>
  <c r="D21" i="2" l="1"/>
  <c r="D22" i="2"/>
  <c r="D23" i="2" l="1"/>
  <c r="D24" i="2" s="1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<sst xmlns="http://schemas.openxmlformats.org/spreadsheetml/2006/main" count="28" uniqueCount="27">
  <si>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</si>
  <si>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</si>
  <si>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</si>
  <si>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</si>
  <si>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</si>
  <si>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</si>
  <si>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</si>
  <si>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</si>
  <si>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</si>
  <si>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</si>
  <si>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</si>
  <si>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</si>
  <si>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</si>
  <si>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</si>
  <si>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</si>
  <si>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"ЖИТЛОВО- ЕКСПЛУАТАЦІЙНА КОНТОРА"</t>
  </si>
  <si>
    <t>КОМУНАЛЬНЕ ПІДПРИЄМСТВО</t>
  </si>
  <si>
    <t>м. Канів вул. Героїв Дніпра буд 25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</si>
  <si>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</si>
  <si>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Обслуговування вентиляційних каналів</t>
  </si>
  <si>
    <t>Запланована сума витрат на 12 місяців,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</si>
  <si>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</si>
  <si>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р- червень 2022 р)</t>
  </si>
  <si>
    <t>Фактична сума витрат за 12 місяців, гривень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</si>
  <si>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частковий ремонт покрівлі ;
-обрізання дерев і кущів на прибудинковій території та подрібнення гілок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</si>
  <si>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- </t>
    </r>
    <r>
      <rPr>
        <i/>
        <sz val="18"/>
        <color theme="1"/>
        <rFont val="Times New Roman"/>
        <family val="1"/>
        <charset val="204"/>
      </rPr>
      <t xml:space="preserve">часткова заміна труби холодного водопостачання в підвалі будинку;
- ремонт труб опалення в підвалі будинку 
</t>
    </r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</si>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</sst>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0" fillId="0" borderId="0" xfId="0" applyNumberFormat="1"/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view="pageBreakPreview" topLeftCell="A17" zoomScale="60" zoomScaleNormal="59" zoomScalePageLayoutView="55" workbookViewId="0">
      <selection activeCell="B24" sqref="B24"/>
    </sheetView>
  </sheetViews>
  <sheetFormatPr defaultRowHeight="15" x14ac:dyDescent="0.25"/>
  <cols>
    <col min="1" max="1" width="10.140625" customWidth="1"/>
    <col min="2" max="2" width="91.7109375" customWidth="1"/>
    <col min="3" max="3" width="25.85546875" customWidth="1"/>
    <col min="4" max="4" width="0.28515625" customWidth="1"/>
    <col min="5" max="5" width="24.7109375" customWidth="1"/>
    <col min="11" max="11" width="12.7109375" customWidth="1"/>
    <col min="12" max="12" width="15.140625" customWidth="1"/>
    <col min="14" max="14" width="11.7109375" customWidth="1"/>
  </cols>
  <sheetData>
    <row r="1" spans="1:5" ht="21" x14ac:dyDescent="0.35">
      <c r="A1" s="3"/>
      <c r="B1" s="28" t="s">
        <v>16</v>
      </c>
      <c r="C1" s="29"/>
      <c r="D1" s="2"/>
    </row>
    <row r="2" spans="1:5" ht="21" x14ac:dyDescent="0.35">
      <c r="A2" s="3"/>
      <c r="B2" s="28" t="s">
        <v>15</v>
      </c>
      <c r="C2" s="29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3" t="s">
        <v>22</v>
      </c>
      <c r="B4" s="33"/>
      <c r="C4" s="33"/>
      <c r="D4" s="33"/>
      <c r="E4" s="34"/>
    </row>
    <row r="5" spans="1:5" ht="20.25" x14ac:dyDescent="0.3">
      <c r="A5" s="21"/>
      <c r="B5" s="22" t="s">
        <v>17</v>
      </c>
      <c r="C5" s="4"/>
      <c r="D5" s="1"/>
    </row>
    <row r="6" spans="1:5" ht="116.25" customHeight="1" x14ac:dyDescent="0.25">
      <c r="A6" s="23" t="s">
        <v>0</v>
      </c>
      <c r="B6" s="24" t="s">
        <v>1</v>
      </c>
      <c r="C6" s="23" t="s">
        <v>20</v>
      </c>
      <c r="D6" s="23" t="s">
        <v>2</v>
      </c>
      <c r="E6" s="23" t="s">
        <v>23</v>
      </c>
    </row>
    <row r="7" spans="1:5" ht="101.25" customHeight="1" x14ac:dyDescent="0.25">
      <c r="A7" s="8">
        <v>1</v>
      </c>
      <c r="B7" s="7" t="s">
        <v>18</v>
      </c>
      <c r="C7" s="9">
        <v>65191.900827430174</v>
      </c>
      <c r="D7" s="10">
        <f>'[1]ТО внутріньобудин'!K18</f>
        <v>1.8474922975573342</v>
      </c>
      <c r="E7" s="8">
        <f>3684.12+615.22+3514.32+189.38+3722.49+755.21+4706.8+1667.6+3630.04+1790.41+3491.82+633.64+3427.14+180.73+3868.98+203.5+3609.32+769.22+2833.3+1287.12+3051.04+185.12+3016.07+1793.06</f>
        <v>52625.65</v>
      </c>
    </row>
    <row r="8" spans="1:5" ht="28.5" customHeight="1" x14ac:dyDescent="0.35">
      <c r="A8" s="8">
        <v>2</v>
      </c>
      <c r="B8" s="11" t="s">
        <v>3</v>
      </c>
      <c r="C8" s="12">
        <v>18914.066159999998</v>
      </c>
      <c r="D8" s="10">
        <f>[1]ліфти!I15</f>
        <v>0.59555122711336184</v>
      </c>
      <c r="E8" s="30">
        <f>2151.43+2138.52+2235.92+4366.84+1897.36+2365.74+2419.28+2481.47+2021.24+1984.7+2067.21+1812.23</f>
        <v>27941.940000000002</v>
      </c>
    </row>
    <row r="9" spans="1:5" ht="26.25" customHeight="1" x14ac:dyDescent="0.35">
      <c r="A9" s="8">
        <v>3</v>
      </c>
      <c r="B9" s="13" t="s">
        <v>4</v>
      </c>
      <c r="C9" s="9">
        <v>5067.3272738400001</v>
      </c>
      <c r="D9" s="10">
        <f>[1]диспетчериз!G17</f>
        <v>0.15955337015971949</v>
      </c>
      <c r="E9" s="30"/>
    </row>
    <row r="10" spans="1:5" ht="33" customHeight="1" x14ac:dyDescent="0.35">
      <c r="A10" s="8">
        <v>4</v>
      </c>
      <c r="B10" s="13" t="s">
        <v>19</v>
      </c>
      <c r="C10" s="9">
        <v>2842.5997549415351</v>
      </c>
      <c r="D10" s="10">
        <f>[1]вентканали!F25</f>
        <v>7.7547092871255469E-2</v>
      </c>
      <c r="E10" s="12">
        <f>973.48+242.56+1886.97+267.49+224.66+8.75</f>
        <v>3603.91</v>
      </c>
    </row>
    <row r="11" spans="1:5" ht="112.5" hidden="1" customHeight="1" x14ac:dyDescent="0.35">
      <c r="A11" s="8">
        <v>5</v>
      </c>
      <c r="B11" s="13" t="s">
        <v>5</v>
      </c>
      <c r="C11" s="9">
        <v>0</v>
      </c>
      <c r="D11" s="10">
        <v>0</v>
      </c>
      <c r="E11" s="12"/>
    </row>
    <row r="12" spans="1:5" ht="234" customHeight="1" x14ac:dyDescent="0.35">
      <c r="A12" s="8">
        <v>6</v>
      </c>
      <c r="B12" s="13" t="s">
        <v>24</v>
      </c>
      <c r="C12" s="9">
        <v>8597.3825210062114</v>
      </c>
      <c r="D12" s="10">
        <f>'[1]поточ рем. констр.ел '!H17</f>
        <v>0.27700464462689411</v>
      </c>
      <c r="E12" s="31">
        <f>980.34+842.54+841.47+1406.8+548.25+4498.57+439.68+792.44+2996.06+432.05+2973.66+11306.24</f>
        <v>28058.1</v>
      </c>
    </row>
    <row r="13" spans="1:5" ht="154.5" customHeight="1" x14ac:dyDescent="0.25">
      <c r="A13" s="8">
        <v>7</v>
      </c>
      <c r="B13" s="26" t="s">
        <v>25</v>
      </c>
      <c r="C13" s="9">
        <v>16988.476395197747</v>
      </c>
      <c r="D13" s="10">
        <f>'[1]поточ рем. внутр.б.мереж'!H17</f>
        <v>1.2964964494753053</v>
      </c>
      <c r="E13" s="31"/>
    </row>
    <row r="14" spans="1:5" ht="91.5" hidden="1" customHeight="1" x14ac:dyDescent="0.25">
      <c r="A14" s="8">
        <v>8</v>
      </c>
      <c r="B14" s="7" t="s">
        <v>6</v>
      </c>
      <c r="C14" s="9">
        <v>0</v>
      </c>
      <c r="D14" s="10">
        <v>0</v>
      </c>
      <c r="E14" s="8"/>
    </row>
    <row r="15" spans="1:5" ht="36" customHeight="1" x14ac:dyDescent="0.25">
      <c r="A15" s="8">
        <v>9</v>
      </c>
      <c r="B15" s="7" t="s">
        <v>7</v>
      </c>
      <c r="C15" s="9">
        <v>40313.032373140879</v>
      </c>
      <c r="D15" s="10">
        <f>[1]прибирання!G18</f>
        <v>1.3380000000000001</v>
      </c>
      <c r="E15" s="30">
        <f>4327.71+5287.1+4157.09+3520.52+3339.95+4428.24+3537.77+4026.51+3464.45+3953.14+3519.2+4237.04</f>
        <v>47798.719999999994</v>
      </c>
    </row>
    <row r="16" spans="1:5" ht="55.5" hidden="1" customHeight="1" x14ac:dyDescent="0.35">
      <c r="A16" s="8">
        <v>10</v>
      </c>
      <c r="B16" s="13" t="s">
        <v>8</v>
      </c>
      <c r="C16" s="9">
        <v>0</v>
      </c>
      <c r="D16" s="10">
        <f>[1]сход.клітки!G18</f>
        <v>0</v>
      </c>
      <c r="E16" s="30"/>
    </row>
    <row r="17" spans="1:11" ht="69.75" customHeight="1" x14ac:dyDescent="0.35">
      <c r="A17" s="8">
        <v>11</v>
      </c>
      <c r="B17" s="13" t="s">
        <v>9</v>
      </c>
      <c r="C17" s="9">
        <v>3831.8024177053103</v>
      </c>
      <c r="D17" s="10">
        <f>[1]Сніг!G25</f>
        <v>9.2674586939800185E-2</v>
      </c>
      <c r="E17" s="30"/>
    </row>
    <row r="18" spans="1:11" ht="23.25" x14ac:dyDescent="0.35">
      <c r="A18" s="8">
        <v>12</v>
      </c>
      <c r="B18" s="11" t="s">
        <v>10</v>
      </c>
      <c r="C18" s="12">
        <v>691.29300450976734</v>
      </c>
      <c r="D18" s="10">
        <f>[1]дератизація!F15</f>
        <v>1.5071554952067259E-2</v>
      </c>
      <c r="E18" s="12">
        <f>64.83+71.26+71.11+68.4</f>
        <v>275.60000000000002</v>
      </c>
    </row>
    <row r="19" spans="1:11" ht="23.25" hidden="1" x14ac:dyDescent="0.35">
      <c r="A19" s="8">
        <v>13</v>
      </c>
      <c r="B19" s="11" t="s">
        <v>11</v>
      </c>
      <c r="C19" s="12">
        <v>0</v>
      </c>
      <c r="D19" s="10"/>
      <c r="E19" s="8"/>
    </row>
    <row r="20" spans="1:11" ht="99" customHeight="1" x14ac:dyDescent="0.35">
      <c r="A20" s="8">
        <v>14</v>
      </c>
      <c r="B20" s="13" t="s">
        <v>12</v>
      </c>
      <c r="C20" s="9">
        <v>13105.763210497673</v>
      </c>
      <c r="D20" s="10">
        <f>[1]освітлення!K15</f>
        <v>0.37097055258762762</v>
      </c>
      <c r="E20" s="8">
        <f>885.51+825.83+812.59+781.59+794.91+1086.43+973.18+13816.57+906.48+877.03+866.33</f>
        <v>22626.45</v>
      </c>
    </row>
    <row r="21" spans="1:11" ht="99" customHeight="1" x14ac:dyDescent="0.3">
      <c r="A21" s="8"/>
      <c r="B21" s="18" t="s">
        <v>26</v>
      </c>
      <c r="C21" s="19">
        <f>SUM(C7:C20)</f>
        <v>175543.64393826929</v>
      </c>
      <c r="D21" s="19">
        <f t="shared" ref="D21:E21" si="0">SUM(D7:D20)</f>
        <v>6.0703617762833666</v>
      </c>
      <c r="E21" s="19">
        <f t="shared" si="0"/>
        <v>182930.37000000002</v>
      </c>
    </row>
    <row r="22" spans="1:11" ht="22.5" x14ac:dyDescent="0.3">
      <c r="A22" s="14">
        <v>15</v>
      </c>
      <c r="B22" s="15" t="s">
        <v>13</v>
      </c>
      <c r="C22" s="16">
        <f>C21*10%</f>
        <v>17554.364393826931</v>
      </c>
      <c r="D22" s="17">
        <f>ROUND((D7+D8+D9+D10+D11+D12+D13+D14+D15+D16+D17+D18+D19+D20)*[1]розрахунок!D42/100,3)</f>
        <v>0.60699999999999998</v>
      </c>
      <c r="E22" s="16">
        <f>SUM(E7:E20)*10%</f>
        <v>18293.037000000004</v>
      </c>
    </row>
    <row r="23" spans="1:11" ht="22.5" x14ac:dyDescent="0.3">
      <c r="A23" s="14">
        <v>16</v>
      </c>
      <c r="B23" s="15" t="s">
        <v>14</v>
      </c>
      <c r="C23" s="16">
        <f>ROUND((C21+C22)*20%,2)</f>
        <v>38619.599999999999</v>
      </c>
      <c r="D23" s="16">
        <f t="shared" ref="D23:E23" si="1">ROUND((D21+D22)*20%,2)</f>
        <v>1.34</v>
      </c>
      <c r="E23" s="16">
        <f t="shared" si="1"/>
        <v>40244.68</v>
      </c>
    </row>
    <row r="24" spans="1:11" ht="80.25" customHeight="1" x14ac:dyDescent="0.3">
      <c r="A24" s="14">
        <v>17</v>
      </c>
      <c r="B24" s="18" t="s">
        <v>26</v>
      </c>
      <c r="C24" s="19">
        <f>C21+C22+C23</f>
        <v>231717.60833209622</v>
      </c>
      <c r="D24" s="19">
        <f t="shared" ref="D24:E24" si="2">D21+D22+D23</f>
        <v>8.0173617762833675</v>
      </c>
      <c r="E24" s="19">
        <f t="shared" si="2"/>
        <v>241468.08700000003</v>
      </c>
      <c r="K24" s="25"/>
    </row>
    <row r="25" spans="1:11" ht="23.25" x14ac:dyDescent="0.35">
      <c r="A25" s="32"/>
      <c r="B25" s="32"/>
      <c r="C25" s="32"/>
      <c r="D25" s="32"/>
      <c r="E25" s="20"/>
    </row>
    <row r="26" spans="1:11" ht="23.25" x14ac:dyDescent="0.35">
      <c r="A26" s="27" t="s">
        <v>21</v>
      </c>
      <c r="B26" s="27"/>
      <c r="C26" s="27"/>
      <c r="D26" s="27"/>
      <c r="E26" s="20"/>
    </row>
    <row r="27" spans="1:11" ht="23.25" x14ac:dyDescent="0.35">
      <c r="A27" s="27"/>
      <c r="B27" s="27"/>
      <c r="C27" s="27"/>
      <c r="D27" s="27"/>
      <c r="E27" s="20"/>
    </row>
    <row r="28" spans="1:11" ht="19.5" customHeight="1" x14ac:dyDescent="0.25">
      <c r="A28" s="3"/>
      <c r="B28" s="3"/>
      <c r="C28" s="3"/>
      <c r="D28" s="3"/>
    </row>
    <row r="29" spans="1:11" ht="15.75" hidden="1" x14ac:dyDescent="0.25">
      <c r="A29" s="3"/>
      <c r="B29" s="1"/>
      <c r="C29" s="1"/>
      <c r="D29" s="1"/>
    </row>
    <row r="30" spans="1:11" ht="15.75" hidden="1" x14ac:dyDescent="0.25">
      <c r="A30" s="3"/>
      <c r="B30" s="1"/>
      <c r="C30" s="1"/>
      <c r="D30" s="1"/>
    </row>
  </sheetData>
  <mergeCells count="9">
    <mergeCell ref="A26:D26"/>
    <mergeCell ref="A27:D27"/>
    <mergeCell ref="B1:C1"/>
    <mergeCell ref="B2:C2"/>
    <mergeCell ref="E8:E9"/>
    <mergeCell ref="E12:E13"/>
    <mergeCell ref="E15:E17"/>
    <mergeCell ref="A25:D25"/>
    <mergeCell ref="A4:E4"/>
  </mergeCells>
  <pageMargins left="1.299212598425197" right="0.70866141732283472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2022-08-19T10:42:59Z</cp:lastPrinted>
  <dcterms:created xsi:type="dcterms:W3CDTF">2020-04-09T12:14:42Z</dcterms:created>
  <dcterms:modified xsi:type="dcterms:W3CDTF">2022-09-21T05:40:57Z</dcterms:modified>
</cp:coreProperties>
</file>